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4"/>
  </bookViews>
  <sheets>
    <sheet name="NBV" sheetId="3" r:id="rId1"/>
    <sheet name="PAYBACK RULE" sheetId="4" r:id="rId2"/>
    <sheet name="DISCOUNTED PAYBACK RULE" sheetId="5" r:id="rId3"/>
    <sheet name="AVERANGE ACCOUNTING RETURN" sheetId="6" r:id="rId4"/>
    <sheet name="Profitabilty index" sheetId="7" r:id="rId5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7"/>
  <c r="D12"/>
  <c r="D11"/>
  <c r="D9"/>
  <c r="E72" i="6"/>
  <c r="E32"/>
  <c r="E20"/>
  <c r="E16"/>
  <c r="E24" s="1"/>
  <c r="L22" i="5"/>
  <c r="L21"/>
  <c r="L20"/>
  <c r="K21"/>
  <c r="K22"/>
  <c r="K20"/>
  <c r="J21"/>
  <c r="J22"/>
  <c r="J20"/>
  <c r="E20"/>
  <c r="D24"/>
  <c r="D25"/>
  <c r="D27"/>
  <c r="D29"/>
  <c r="D20"/>
  <c r="C24"/>
  <c r="C21"/>
  <c r="D21" s="1"/>
  <c r="E21" s="1"/>
  <c r="C22"/>
  <c r="D22" s="1"/>
  <c r="C23"/>
  <c r="D23" s="1"/>
  <c r="C25"/>
  <c r="C26"/>
  <c r="D26" s="1"/>
  <c r="C27"/>
  <c r="C28"/>
  <c r="D28" s="1"/>
  <c r="C29"/>
  <c r="C30"/>
  <c r="D30" s="1"/>
  <c r="C20"/>
  <c r="J7"/>
  <c r="J6"/>
  <c r="L5"/>
  <c r="K6"/>
  <c r="L6" s="1"/>
  <c r="L7" s="1"/>
  <c r="L8" s="1"/>
  <c r="L9" s="1"/>
  <c r="K7"/>
  <c r="K8"/>
  <c r="K5"/>
  <c r="J8"/>
  <c r="J9"/>
  <c r="K9" s="1"/>
  <c r="J10"/>
  <c r="K10" s="1"/>
  <c r="J5"/>
  <c r="E5"/>
  <c r="C8"/>
  <c r="C7"/>
  <c r="D7" s="1"/>
  <c r="C6"/>
  <c r="C5"/>
  <c r="D5" s="1"/>
  <c r="E6" s="1"/>
  <c r="E7" s="1"/>
  <c r="D6"/>
  <c r="D8"/>
  <c r="H21" i="4"/>
  <c r="H22" s="1"/>
  <c r="H23" s="1"/>
  <c r="C21"/>
  <c r="C22" s="1"/>
  <c r="C23" s="1"/>
  <c r="C24" s="1"/>
  <c r="C25" s="1"/>
  <c r="C26" s="1"/>
  <c r="C27" s="1"/>
  <c r="C28" s="1"/>
  <c r="C29" s="1"/>
  <c r="C30" s="1"/>
  <c r="C31" s="1"/>
  <c r="H4"/>
  <c r="H5" s="1"/>
  <c r="H6" s="1"/>
  <c r="H7" s="1"/>
  <c r="H8" s="1"/>
  <c r="H9" s="1"/>
  <c r="C4"/>
  <c r="C5" s="1"/>
  <c r="C6" s="1"/>
  <c r="C7" s="1"/>
  <c r="D38" i="3"/>
  <c r="C38"/>
  <c r="B38"/>
  <c r="B39" s="1"/>
  <c r="D39"/>
  <c r="C39"/>
  <c r="G28"/>
  <c r="G29" s="1"/>
  <c r="E28"/>
  <c r="E29" s="1"/>
  <c r="B28"/>
  <c r="B29" s="1"/>
  <c r="C28"/>
  <c r="C29" s="1"/>
  <c r="D28"/>
  <c r="D29" s="1"/>
  <c r="F28"/>
  <c r="F29" s="1"/>
  <c r="H28"/>
  <c r="H29" s="1"/>
  <c r="I28"/>
  <c r="I29" s="1"/>
  <c r="J28"/>
  <c r="J29" s="1"/>
  <c r="K28"/>
  <c r="K29" s="1"/>
  <c r="L28"/>
  <c r="L29" s="1"/>
  <c r="C17"/>
  <c r="C18" s="1"/>
  <c r="G17"/>
  <c r="G18" s="1"/>
  <c r="D17"/>
  <c r="D18" s="1"/>
  <c r="E17"/>
  <c r="E18" s="1"/>
  <c r="F17"/>
  <c r="F18" s="1"/>
  <c r="B17"/>
  <c r="B18" s="1"/>
  <c r="C7"/>
  <c r="D7"/>
  <c r="E7"/>
  <c r="B7"/>
  <c r="B8"/>
  <c r="E8"/>
  <c r="D8"/>
  <c r="C8"/>
  <c r="L10" i="5" l="1"/>
  <c r="E22"/>
  <c r="E23" s="1"/>
  <c r="E24" s="1"/>
  <c r="E25" s="1"/>
  <c r="E26" s="1"/>
  <c r="E27" s="1"/>
  <c r="E28" s="1"/>
  <c r="E29" s="1"/>
  <c r="E30" s="1"/>
  <c r="E8"/>
  <c r="B41" i="3"/>
  <c r="B31"/>
  <c r="B20"/>
  <c r="B10"/>
</calcChain>
</file>

<file path=xl/sharedStrings.xml><?xml version="1.0" encoding="utf-8"?>
<sst xmlns="http://schemas.openxmlformats.org/spreadsheetml/2006/main" count="168" uniqueCount="94">
  <si>
    <t>TIME</t>
  </si>
  <si>
    <t>Required rate of return</t>
  </si>
  <si>
    <t>FUTURE VALUE</t>
  </si>
  <si>
    <t>DISCOUNT FACTURE</t>
  </si>
  <si>
    <t>PRESENT VALUE</t>
  </si>
  <si>
    <t>PROJECT A</t>
  </si>
  <si>
    <t>PROJECT B</t>
  </si>
  <si>
    <t>NPV PROJECT A</t>
  </si>
  <si>
    <t>NPV PROJECT B</t>
  </si>
  <si>
    <t>PROJECT C</t>
  </si>
  <si>
    <t>NPV PROJECT C</t>
  </si>
  <si>
    <t>PROJECT D</t>
  </si>
  <si>
    <t>NPV PROJECT D</t>
  </si>
  <si>
    <t>A</t>
  </si>
  <si>
    <t>BASED ON NPV I WOULD INVEST ON PROJECT D WHICH HAVE A POSITIVE NPV AFTER TWO YEARS</t>
  </si>
  <si>
    <t>PAYBACK RULE</t>
  </si>
  <si>
    <t>Cumulative Cash FLOW</t>
  </si>
  <si>
    <t>Annual Cash Flow</t>
  </si>
  <si>
    <t>Year</t>
  </si>
  <si>
    <t>Payback period</t>
  </si>
  <si>
    <t>(2+90980/131200)=2+0.69</t>
  </si>
  <si>
    <t>(3+35000/40000)=3+0.69</t>
  </si>
  <si>
    <t>3.875year</t>
  </si>
  <si>
    <t>2.69years</t>
  </si>
  <si>
    <t>(5+27000/38000)=5+0.710</t>
  </si>
  <si>
    <t>5.710years</t>
  </si>
  <si>
    <t>1YEAR</t>
  </si>
  <si>
    <t>BASED ON PAYBACK RULE I WOULD INVEST ON PROJECT D WHICH HAS THE SHORTEST PAYBACK PERIOD OF ONE YEAR.</t>
  </si>
  <si>
    <t xml:space="preserve">Year </t>
  </si>
  <si>
    <t>DISCOUNTED PAYBACK RULE</t>
  </si>
  <si>
    <t>Present Value Factor PV$=1/(1+i)^n</t>
  </si>
  <si>
    <t>Discounted Cash Flow (CF*PV$1)</t>
  </si>
  <si>
    <t>Cumulative Discounted Cash FLOW</t>
  </si>
  <si>
    <t>(2+93790.82/118334.88)=2+0.793</t>
  </si>
  <si>
    <t>2.793years</t>
  </si>
  <si>
    <t>more  than 5 years</t>
  </si>
  <si>
    <t>(6+2648.95/42443.51)=6+0.06</t>
  </si>
  <si>
    <t>6.06years</t>
  </si>
  <si>
    <t>(1+202.90/5601.06)=1+0.04</t>
  </si>
  <si>
    <t>1.04YEAR</t>
  </si>
  <si>
    <t>Discounted Payback period</t>
  </si>
  <si>
    <t>AVERAGE NET PROFIT</t>
  </si>
  <si>
    <t>AVERAGE INVESTMENT</t>
  </si>
  <si>
    <t>ARR =</t>
  </si>
  <si>
    <t>AVERAGE NET PROFIT =</t>
  </si>
  <si>
    <t>Two</t>
  </si>
  <si>
    <t>Book value at Year one + Book value(Salvage Value)</t>
  </si>
  <si>
    <t>AVERAGE ANNUALPROFIT=</t>
  </si>
  <si>
    <t>Total Profit Over Investment Period</t>
  </si>
  <si>
    <t>Number of years</t>
  </si>
  <si>
    <t>Project A</t>
  </si>
  <si>
    <t>265,000+70,000</t>
  </si>
  <si>
    <t>13720+3100+30125</t>
  </si>
  <si>
    <t>ARR PROJECT A =</t>
  </si>
  <si>
    <t>Required AAR</t>
  </si>
  <si>
    <t>Project B</t>
  </si>
  <si>
    <t>100,000+63,000</t>
  </si>
  <si>
    <t>12000+26000+33000+32000+37000</t>
  </si>
  <si>
    <t>ARR PROJECT B =</t>
  </si>
  <si>
    <t>Project C</t>
  </si>
  <si>
    <t>(12000)+(17000)+(2000)+0+16000+185000+229000+350000+399000+410000</t>
  </si>
  <si>
    <t>ARR PROJECT C=</t>
  </si>
  <si>
    <t>Project D</t>
  </si>
  <si>
    <t>73,000+365,000</t>
  </si>
  <si>
    <t>6000+17000</t>
  </si>
  <si>
    <t>3300+3800</t>
  </si>
  <si>
    <t>AVERAGE INVESTMENT=</t>
  </si>
  <si>
    <t>26861.67/300000</t>
  </si>
  <si>
    <t>28,000/81500</t>
  </si>
  <si>
    <t>3550/11500</t>
  </si>
  <si>
    <t>The company should not invest in project D because it has AAR of 30.87% which is less than required AAR of 45%</t>
  </si>
  <si>
    <t>(155800/219000)100</t>
  </si>
  <si>
    <t>The company should invest in project C because it has AAR of 71.14% which is moe than required AAR of 25%</t>
  </si>
  <si>
    <t>The company should invest in project B because it has AAR of 34.36% which is more than required AAR of 25%</t>
  </si>
  <si>
    <t>The company should not invest in project A because it has AAR of 8.95% which is less than required AAR of 25%</t>
  </si>
  <si>
    <t>PROFITABILTY INDEX</t>
  </si>
  <si>
    <t>PROJECT</t>
  </si>
  <si>
    <t>NPV</t>
  </si>
  <si>
    <t>INITIAL INVESTMENT</t>
  </si>
  <si>
    <t>B</t>
  </si>
  <si>
    <t>C</t>
  </si>
  <si>
    <t>D</t>
  </si>
  <si>
    <t>PROFITABILTY INDEX     =     1</t>
  </si>
  <si>
    <t xml:space="preserve">   + PRESENT VARUE</t>
  </si>
  <si>
    <t>Based on profitabilty index I woud invest on project B</t>
  </si>
  <si>
    <t>BASED ON DISCOUNT PAYBACK RULE I WOULD INVEST ON PROJECT D WHICH HAS THE SHORTEST PAYBACK PERIOD OF ONE YEAR.</t>
  </si>
  <si>
    <t>The payback period is more than the creteria hence it cant invest in project C</t>
  </si>
  <si>
    <t>The payback period is more than the creteria hence it cant invest in project B</t>
  </si>
  <si>
    <t>Payback Criteria  2 years</t>
  </si>
  <si>
    <t>Payback Criteria  4years</t>
  </si>
  <si>
    <t>Payback Criteria  3 years</t>
  </si>
  <si>
    <t>Payback Criteria  6 years</t>
  </si>
  <si>
    <t xml:space="preserve">Payback period is less than the creteria  hence the companey can invest in prooject A </t>
  </si>
  <si>
    <t>Payback period is 2.69 years companey can invest in prooject 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</si>
</sst>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5" formatCode="_-[$$-409]* #,##0.00_ ;_-[$$-409]* \-#,##0.00\ ;_-[$$-409]* &quot;-&quot;??_ ;_-@_ "/>
    <numFmt numFmtId="170" formatCode="0.00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9" fontId="0" fillId="0" borderId="5" xfId="0" applyNumberFormat="1" applyBorder="1"/>
    <xf numFmtId="0" fontId="0" fillId="0" borderId="6" xfId="0" applyBorder="1"/>
    <xf numFmtId="0" fontId="0" fillId="0" borderId="5" xfId="0" applyBorder="1"/>
    <xf numFmtId="43" fontId="0" fillId="0" borderId="5" xfId="1" applyFont="1" applyBorder="1"/>
    <xf numFmtId="43" fontId="0" fillId="0" borderId="5" xfId="0" applyNumberFormat="1" applyBorder="1"/>
    <xf numFmtId="0" fontId="0" fillId="0" borderId="7" xfId="0" applyBorder="1"/>
    <xf numFmtId="43" fontId="0" fillId="0" borderId="8" xfId="1" applyFont="1" applyBorder="1"/>
    <xf numFmtId="0" fontId="0" fillId="0" borderId="8" xfId="0" applyBorder="1"/>
    <xf numFmtId="0" fontId="0" fillId="0" borderId="9" xfId="0" applyBorder="1"/>
    <xf numFmtId="43" fontId="0" fillId="0" borderId="4" xfId="1" applyFont="1" applyBorder="1"/>
    <xf numFmtId="43" fontId="0" fillId="0" borderId="6" xfId="1" applyFont="1" applyBorder="1"/>
    <xf numFmtId="43" fontId="0" fillId="0" borderId="8" xfId="0" applyNumberFormat="1" applyBorder="1"/>
    <xf numFmtId="43" fontId="0" fillId="0" borderId="2" xfId="1" applyFont="1" applyBorder="1"/>
    <xf numFmtId="43" fontId="0" fillId="0" borderId="5" xfId="1" applyFont="1" applyBorder="1" applyAlignment="1">
      <alignment wrapText="1"/>
    </xf>
    <xf numFmtId="0" fontId="0" fillId="0" borderId="5" xfId="0" applyBorder="1" applyAlignment="1">
      <alignment wrapText="1"/>
    </xf>
    <xf numFmtId="0" fontId="3" fillId="0" borderId="9" xfId="0" applyFont="1" applyBorder="1"/>
    <xf numFmtId="0" fontId="0" fillId="0" borderId="0" xfId="0" applyBorder="1"/>
    <xf numFmtId="43" fontId="0" fillId="0" borderId="0" xfId="1" applyFont="1" applyBorder="1"/>
    <xf numFmtId="43" fontId="0" fillId="0" borderId="0" xfId="0" applyNumberFormat="1" applyBorder="1"/>
    <xf numFmtId="0" fontId="3" fillId="0" borderId="0" xfId="0" applyFont="1" applyBorder="1"/>
    <xf numFmtId="165" fontId="0" fillId="0" borderId="5" xfId="1" applyNumberFormat="1" applyFont="1" applyBorder="1"/>
    <xf numFmtId="165" fontId="0" fillId="0" borderId="5" xfId="0" applyNumberFormat="1" applyBorder="1"/>
    <xf numFmtId="165" fontId="0" fillId="0" borderId="4" xfId="0" applyNumberFormat="1" applyBorder="1"/>
    <xf numFmtId="165" fontId="2" fillId="0" borderId="8" xfId="1" applyNumberFormat="1" applyFont="1" applyBorder="1"/>
    <xf numFmtId="165" fontId="0" fillId="0" borderId="6" xfId="1" applyNumberFormat="1" applyFont="1" applyBorder="1"/>
    <xf numFmtId="165" fontId="2" fillId="0" borderId="5" xfId="1" applyNumberFormat="1" applyFont="1" applyBorder="1"/>
    <xf numFmtId="165" fontId="0" fillId="0" borderId="8" xfId="0" applyNumberFormat="1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/>
    <xf numFmtId="0" fontId="0" fillId="0" borderId="5" xfId="0" applyBorder="1" applyAlignment="1">
      <alignment horizontal="left"/>
    </xf>
    <xf numFmtId="10" fontId="0" fillId="0" borderId="5" xfId="1" applyNumberFormat="1" applyFont="1" applyBorder="1"/>
    <xf numFmtId="9" fontId="0" fillId="0" borderId="5" xfId="1" applyNumberFormat="1" applyFont="1" applyBorder="1"/>
    <xf numFmtId="0" fontId="6" fillId="0" borderId="5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70" fontId="0" fillId="0" borderId="6" xfId="0" applyNumberFormat="1" applyBorder="1"/>
    <xf numFmtId="165" fontId="3" fillId="0" borderId="5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43" fontId="0" fillId="2" borderId="0" xfId="1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43" fontId="0" fillId="2" borderId="4" xfId="1" applyFont="1" applyFill="1" applyBorder="1"/>
    <xf numFmtId="165" fontId="0" fillId="2" borderId="5" xfId="1" applyNumberFormat="1" applyFont="1" applyFill="1" applyBorder="1"/>
    <xf numFmtId="43" fontId="0" fillId="2" borderId="5" xfId="1" applyFont="1" applyFill="1" applyBorder="1"/>
    <xf numFmtId="43" fontId="0" fillId="2" borderId="7" xfId="1" applyFont="1" applyFill="1" applyBorder="1"/>
    <xf numFmtId="165" fontId="0" fillId="2" borderId="8" xfId="1" applyNumberFormat="1" applyFont="1" applyFill="1" applyBorder="1"/>
    <xf numFmtId="0" fontId="0" fillId="2" borderId="8" xfId="0" applyFill="1" applyBorder="1"/>
    <xf numFmtId="0" fontId="0" fillId="2" borderId="9" xfId="0" applyFill="1" applyBorder="1"/>
    <xf numFmtId="0" fontId="3" fillId="0" borderId="6" xfId="0" applyFont="1" applyBorder="1"/>
    <xf numFmtId="0" fontId="0" fillId="0" borderId="10" xfId="0" applyBorder="1"/>
    <xf numFmtId="0" fontId="0" fillId="0" borderId="11" xfId="0" applyBorder="1"/>
    <xf numFmtId="43" fontId="0" fillId="2" borderId="2" xfId="1" applyFont="1" applyFill="1" applyBorder="1"/>
    <xf numFmtId="43" fontId="0" fillId="2" borderId="5" xfId="1" applyFont="1" applyFill="1" applyBorder="1" applyAlignment="1">
      <alignment wrapText="1"/>
    </xf>
    <xf numFmtId="0" fontId="0" fillId="2" borderId="5" xfId="0" applyFill="1" applyBorder="1" applyAlignment="1">
      <alignment wrapText="1"/>
    </xf>
    <xf numFmtId="165" fontId="0" fillId="2" borderId="5" xfId="0" applyNumberFormat="1" applyFill="1" applyBorder="1"/>
    <xf numFmtId="43" fontId="0" fillId="2" borderId="5" xfId="0" applyNumberFormat="1" applyFill="1" applyBorder="1"/>
    <xf numFmtId="0" fontId="3" fillId="2" borderId="6" xfId="0" applyFont="1" applyFill="1" applyBorder="1"/>
    <xf numFmtId="0" fontId="0" fillId="2" borderId="7" xfId="0" applyFill="1" applyBorder="1"/>
    <xf numFmtId="43" fontId="0" fillId="2" borderId="8" xfId="1" applyFont="1" applyFill="1" applyBorder="1"/>
    <xf numFmtId="43" fontId="0" fillId="2" borderId="8" xfId="0" applyNumberFormat="1" applyFill="1" applyBorder="1"/>
    <xf numFmtId="0" fontId="3" fillId="2" borderId="9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opLeftCell="A20" workbookViewId="0">
      <selection activeCell="C24" sqref="C24"/>
    </sheetView>
  </sheetViews>
  <sheetFormatPr defaultRowHeight="15"/>
  <cols>
    <col min="1" max="1" width="21.42578125" bestFit="1" customWidth="1"/>
    <col min="2" max="2" width="13.42578125" bestFit="1" customWidth="1"/>
    <col min="3" max="3" width="12" bestFit="1" customWidth="1"/>
    <col min="4" max="4" width="11.5703125" bestFit="1" customWidth="1"/>
    <col min="5" max="5" width="12.5703125" bestFit="1" customWidth="1"/>
    <col min="6" max="6" width="11.42578125" bestFit="1" customWidth="1"/>
    <col min="7" max="9" width="11.28515625" bestFit="1" customWidth="1"/>
    <col min="10" max="12" width="12.28515625" bestFit="1" customWidth="1"/>
  </cols>
  <sheetData>
    <row r="1" spans="1:7" ht="15.75" thickBot="1">
      <c r="C1" t="s">
        <v>13</v>
      </c>
    </row>
    <row r="2" spans="1:7" ht="15.75" thickTop="1">
      <c r="A2" s="2" t="s">
        <v>5</v>
      </c>
      <c r="B2" s="3"/>
      <c r="C2" s="3"/>
      <c r="D2" s="3"/>
      <c r="E2" s="3"/>
      <c r="F2" s="4"/>
    </row>
    <row r="3" spans="1:7">
      <c r="A3" s="5" t="s">
        <v>1</v>
      </c>
      <c r="B3" s="6">
        <v>0.12</v>
      </c>
      <c r="C3" s="6"/>
      <c r="D3" s="6"/>
      <c r="E3" s="6"/>
      <c r="F3" s="7"/>
    </row>
    <row r="4" spans="1:7">
      <c r="A4" s="5"/>
      <c r="B4" s="8"/>
      <c r="C4" s="8"/>
      <c r="D4" s="8"/>
      <c r="E4" s="8"/>
      <c r="F4" s="7"/>
    </row>
    <row r="5" spans="1:7">
      <c r="A5" s="5" t="s">
        <v>0</v>
      </c>
      <c r="B5" s="8">
        <v>0</v>
      </c>
      <c r="C5" s="8">
        <v>1</v>
      </c>
      <c r="D5" s="8">
        <v>2</v>
      </c>
      <c r="E5" s="8">
        <v>3</v>
      </c>
      <c r="F5" s="7"/>
    </row>
    <row r="6" spans="1:7">
      <c r="A6" s="28" t="s">
        <v>2</v>
      </c>
      <c r="B6" s="26">
        <v>-265000</v>
      </c>
      <c r="C6" s="26">
        <v>83120</v>
      </c>
      <c r="D6" s="26">
        <v>90900</v>
      </c>
      <c r="E6" s="26">
        <v>131200</v>
      </c>
      <c r="F6" s="7"/>
    </row>
    <row r="7" spans="1:7">
      <c r="A7" s="5" t="s">
        <v>3</v>
      </c>
      <c r="B7" s="8">
        <f>1/(1+$B$3)^B5</f>
        <v>1</v>
      </c>
      <c r="C7" s="8">
        <f t="shared" ref="C7:E7" si="0">1/(1+$B$3)^C5</f>
        <v>0.89285714285714279</v>
      </c>
      <c r="D7" s="8">
        <f t="shared" si="0"/>
        <v>0.79719387755102034</v>
      </c>
      <c r="E7" s="8">
        <f t="shared" si="0"/>
        <v>0.71178024781341087</v>
      </c>
      <c r="F7" s="7"/>
    </row>
    <row r="8" spans="1:7">
      <c r="A8" s="28" t="s">
        <v>4</v>
      </c>
      <c r="B8" s="27">
        <f>B6*B7</f>
        <v>-265000</v>
      </c>
      <c r="C8" s="27">
        <f t="shared" ref="C8:E8" si="1">C6*C7</f>
        <v>74214.28571428571</v>
      </c>
      <c r="D8" s="27">
        <f t="shared" si="1"/>
        <v>72464.923469387752</v>
      </c>
      <c r="E8" s="27">
        <f t="shared" si="1"/>
        <v>93385.568513119506</v>
      </c>
      <c r="F8" s="7"/>
    </row>
    <row r="9" spans="1:7">
      <c r="A9" s="28"/>
      <c r="B9" s="27"/>
      <c r="C9" s="27"/>
      <c r="D9" s="27"/>
      <c r="E9" s="27"/>
      <c r="F9" s="7"/>
    </row>
    <row r="10" spans="1:7" ht="18" thickBot="1">
      <c r="A10" s="11" t="s">
        <v>7</v>
      </c>
      <c r="B10" s="29">
        <f>B8+C8+D8+E8</f>
        <v>-24935.222303207032</v>
      </c>
      <c r="C10" s="13"/>
      <c r="D10" s="13"/>
      <c r="E10" s="13"/>
      <c r="F10" s="14"/>
    </row>
    <row r="11" spans="1:7" ht="16.5" thickTop="1" thickBot="1"/>
    <row r="12" spans="1:7" ht="15.75" thickTop="1">
      <c r="A12" s="2" t="s">
        <v>6</v>
      </c>
      <c r="B12" s="3"/>
      <c r="C12" s="3"/>
      <c r="D12" s="3"/>
      <c r="E12" s="3"/>
      <c r="F12" s="3"/>
      <c r="G12" s="4"/>
    </row>
    <row r="13" spans="1:7">
      <c r="A13" s="5" t="s">
        <v>1</v>
      </c>
      <c r="B13" s="6">
        <v>0.09</v>
      </c>
      <c r="C13" s="8"/>
      <c r="D13" s="8"/>
      <c r="E13" s="8"/>
      <c r="F13" s="8"/>
      <c r="G13" s="7"/>
    </row>
    <row r="14" spans="1:7">
      <c r="A14" s="5"/>
      <c r="B14" s="8"/>
      <c r="C14" s="8"/>
      <c r="D14" s="8"/>
      <c r="E14" s="8"/>
      <c r="F14" s="8"/>
      <c r="G14" s="7"/>
    </row>
    <row r="15" spans="1:7">
      <c r="A15" s="5" t="s">
        <v>0</v>
      </c>
      <c r="B15" s="8">
        <v>0</v>
      </c>
      <c r="C15" s="8">
        <v>1</v>
      </c>
      <c r="D15" s="8">
        <v>2</v>
      </c>
      <c r="E15" s="8">
        <v>3</v>
      </c>
      <c r="F15" s="8">
        <v>4</v>
      </c>
      <c r="G15" s="7">
        <v>5</v>
      </c>
    </row>
    <row r="16" spans="1:7">
      <c r="A16" s="15" t="s">
        <v>2</v>
      </c>
      <c r="B16" s="26">
        <v>-100000</v>
      </c>
      <c r="C16" s="26">
        <v>10000</v>
      </c>
      <c r="D16" s="26">
        <v>22000</v>
      </c>
      <c r="E16" s="26">
        <v>33000</v>
      </c>
      <c r="F16" s="26">
        <v>40000</v>
      </c>
      <c r="G16" s="30">
        <v>2000</v>
      </c>
    </row>
    <row r="17" spans="1:12">
      <c r="A17" s="15" t="s">
        <v>3</v>
      </c>
      <c r="B17" s="9">
        <f t="shared" ref="B17:G17" si="2">1/(1+$B$13)^B15</f>
        <v>1</v>
      </c>
      <c r="C17" s="9">
        <f t="shared" si="2"/>
        <v>0.9174311926605504</v>
      </c>
      <c r="D17" s="9">
        <f t="shared" si="2"/>
        <v>0.84167999326655996</v>
      </c>
      <c r="E17" s="9">
        <f t="shared" si="2"/>
        <v>0.77218348006106419</v>
      </c>
      <c r="F17" s="9">
        <f t="shared" si="2"/>
        <v>0.7084252110651964</v>
      </c>
      <c r="G17" s="16">
        <f t="shared" si="2"/>
        <v>0.64993138629834524</v>
      </c>
    </row>
    <row r="18" spans="1:12">
      <c r="A18" s="15" t="s">
        <v>4</v>
      </c>
      <c r="B18" s="26">
        <f>B16*B17</f>
        <v>-100000</v>
      </c>
      <c r="C18" s="26">
        <f t="shared" ref="C18:F18" si="3">C16*C17</f>
        <v>9174.3119266055037</v>
      </c>
      <c r="D18" s="26">
        <f t="shared" si="3"/>
        <v>18516.959851864318</v>
      </c>
      <c r="E18" s="26">
        <f t="shared" si="3"/>
        <v>25482.054842015117</v>
      </c>
      <c r="F18" s="26">
        <f t="shared" si="3"/>
        <v>28337.008442607857</v>
      </c>
      <c r="G18" s="30">
        <f>G16*G17</f>
        <v>1299.8627725966905</v>
      </c>
    </row>
    <row r="19" spans="1:12">
      <c r="A19" s="15"/>
      <c r="B19" s="26"/>
      <c r="C19" s="26"/>
      <c r="D19" s="26"/>
      <c r="E19" s="26"/>
      <c r="F19" s="26"/>
      <c r="G19" s="30"/>
    </row>
    <row r="20" spans="1:12" ht="17.25">
      <c r="A20" s="15" t="s">
        <v>8</v>
      </c>
      <c r="B20" s="31">
        <f>B18+C18+D18+E18+F18+G18</f>
        <v>-17189.802164310517</v>
      </c>
      <c r="C20" s="26"/>
      <c r="D20" s="26"/>
      <c r="E20" s="26"/>
      <c r="F20" s="26"/>
      <c r="G20" s="30"/>
    </row>
    <row r="21" spans="1:12" ht="15.75" thickBot="1">
      <c r="A21" s="11"/>
      <c r="B21" s="13"/>
      <c r="C21" s="13"/>
      <c r="D21" s="13"/>
      <c r="E21" s="13"/>
      <c r="F21" s="13"/>
      <c r="G21" s="14"/>
    </row>
    <row r="22" spans="1:12" ht="16.5" thickTop="1" thickBot="1"/>
    <row r="23" spans="1:12" ht="15.75" thickTop="1">
      <c r="A23" s="2" t="s">
        <v>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2">
      <c r="A24" s="5" t="s">
        <v>1</v>
      </c>
      <c r="B24" s="6">
        <v>0.02</v>
      </c>
      <c r="C24" s="8"/>
      <c r="D24" s="8"/>
      <c r="E24" s="8"/>
      <c r="F24" s="8"/>
      <c r="G24" s="8"/>
      <c r="H24" s="8"/>
      <c r="I24" s="8"/>
      <c r="J24" s="8"/>
      <c r="K24" s="8"/>
      <c r="L24" s="7"/>
    </row>
    <row r="25" spans="1:12">
      <c r="A25" s="5"/>
      <c r="B25" s="8"/>
      <c r="C25" s="8"/>
      <c r="D25" s="8"/>
      <c r="E25" s="8"/>
      <c r="F25" s="8"/>
      <c r="G25" s="8"/>
      <c r="H25" s="8"/>
      <c r="I25" s="8"/>
      <c r="J25" s="8"/>
      <c r="K25" s="8"/>
      <c r="L25" s="7"/>
    </row>
    <row r="26" spans="1:12">
      <c r="A26" s="5" t="s">
        <v>0</v>
      </c>
      <c r="B26" s="8">
        <v>0</v>
      </c>
      <c r="C26" s="9">
        <v>1</v>
      </c>
      <c r="D26" s="9">
        <v>2</v>
      </c>
      <c r="E26" s="9">
        <v>3</v>
      </c>
      <c r="F26" s="9">
        <v>4</v>
      </c>
      <c r="G26" s="9">
        <v>5</v>
      </c>
      <c r="H26" s="9">
        <v>6</v>
      </c>
      <c r="I26" s="9">
        <v>7</v>
      </c>
      <c r="J26" s="9">
        <v>8</v>
      </c>
      <c r="K26" s="9">
        <v>9</v>
      </c>
      <c r="L26" s="16">
        <v>10</v>
      </c>
    </row>
    <row r="27" spans="1:12">
      <c r="A27" s="5" t="s">
        <v>2</v>
      </c>
      <c r="B27" s="26">
        <v>-73000</v>
      </c>
      <c r="C27" s="26">
        <v>0</v>
      </c>
      <c r="D27" s="26">
        <v>0</v>
      </c>
      <c r="E27" s="26">
        <v>0</v>
      </c>
      <c r="F27" s="26">
        <v>24000</v>
      </c>
      <c r="G27" s="26">
        <v>22000</v>
      </c>
      <c r="H27" s="26">
        <v>38000</v>
      </c>
      <c r="I27" s="26">
        <v>54000</v>
      </c>
      <c r="J27" s="26">
        <v>125000</v>
      </c>
      <c r="K27" s="26">
        <v>160000</v>
      </c>
      <c r="L27" s="30">
        <v>225000</v>
      </c>
    </row>
    <row r="28" spans="1:12">
      <c r="A28" s="5" t="s">
        <v>3</v>
      </c>
      <c r="B28" s="9">
        <f t="shared" ref="B28:L28" si="4">1/(1+$B$24)^B26</f>
        <v>1</v>
      </c>
      <c r="C28" s="9">
        <f t="shared" si="4"/>
        <v>0.98039215686274506</v>
      </c>
      <c r="D28" s="9">
        <f t="shared" si="4"/>
        <v>0.96116878123798544</v>
      </c>
      <c r="E28" s="9">
        <f t="shared" si="4"/>
        <v>0.94232233454704462</v>
      </c>
      <c r="F28" s="9">
        <f t="shared" si="4"/>
        <v>0.9238454260265142</v>
      </c>
      <c r="G28" s="9">
        <f t="shared" si="4"/>
        <v>0.90573080982991594</v>
      </c>
      <c r="H28" s="9">
        <f t="shared" si="4"/>
        <v>0.88797138218619198</v>
      </c>
      <c r="I28" s="9">
        <f t="shared" si="4"/>
        <v>0.87056017861391388</v>
      </c>
      <c r="J28" s="9">
        <f t="shared" si="4"/>
        <v>0.85349037119011162</v>
      </c>
      <c r="K28" s="9">
        <f t="shared" si="4"/>
        <v>0.83675526587265847</v>
      </c>
      <c r="L28" s="16">
        <f t="shared" si="4"/>
        <v>0.82034829987515534</v>
      </c>
    </row>
    <row r="29" spans="1:12">
      <c r="A29" s="5" t="s">
        <v>4</v>
      </c>
      <c r="B29" s="26">
        <f>B27*B28</f>
        <v>-73000</v>
      </c>
      <c r="C29" s="26">
        <f t="shared" ref="C29:K29" si="5">C27*C28</f>
        <v>0</v>
      </c>
      <c r="D29" s="26">
        <f t="shared" si="5"/>
        <v>0</v>
      </c>
      <c r="E29" s="26">
        <f t="shared" si="5"/>
        <v>0</v>
      </c>
      <c r="F29" s="26">
        <f t="shared" si="5"/>
        <v>22172.290224636341</v>
      </c>
      <c r="G29" s="26">
        <f t="shared" si="5"/>
        <v>19926.077816258152</v>
      </c>
      <c r="H29" s="26">
        <f t="shared" si="5"/>
        <v>33742.912523075298</v>
      </c>
      <c r="I29" s="26">
        <f t="shared" si="5"/>
        <v>47010.249645151351</v>
      </c>
      <c r="J29" s="26">
        <f t="shared" si="5"/>
        <v>106686.29639876395</v>
      </c>
      <c r="K29" s="26">
        <f t="shared" si="5"/>
        <v>133880.84253962536</v>
      </c>
      <c r="L29" s="30">
        <f>L27*L28</f>
        <v>184578.36747190997</v>
      </c>
    </row>
    <row r="30" spans="1:12">
      <c r="A30" s="5"/>
      <c r="B30" s="8"/>
      <c r="C30" s="8"/>
      <c r="D30" s="8"/>
      <c r="E30" s="8"/>
      <c r="F30" s="8"/>
      <c r="G30" s="8"/>
      <c r="H30" s="8"/>
      <c r="I30" s="8"/>
      <c r="J30" s="8"/>
      <c r="K30" s="8"/>
      <c r="L30" s="7"/>
    </row>
    <row r="31" spans="1:12" ht="15.75" thickBot="1">
      <c r="A31" s="11" t="s">
        <v>10</v>
      </c>
      <c r="B31" s="32">
        <f>SUM(B29:L29)</f>
        <v>474997.0366194204</v>
      </c>
      <c r="C31" s="17"/>
      <c r="D31" s="13"/>
      <c r="E31" s="13"/>
      <c r="F31" s="13"/>
      <c r="G31" s="13"/>
      <c r="H31" s="13"/>
      <c r="I31" s="13"/>
      <c r="J31" s="13"/>
      <c r="K31" s="13"/>
      <c r="L31" s="14"/>
    </row>
    <row r="32" spans="1:12" ht="16.5" thickTop="1" thickBot="1"/>
    <row r="33" spans="1:7" ht="15.75" thickTop="1">
      <c r="A33" s="57" t="s">
        <v>11</v>
      </c>
      <c r="B33" s="58"/>
      <c r="C33" s="58"/>
      <c r="D33" s="58"/>
      <c r="E33" s="58"/>
      <c r="F33" s="59"/>
      <c r="G33" s="60"/>
    </row>
    <row r="34" spans="1:7">
      <c r="A34" s="61" t="s">
        <v>1</v>
      </c>
      <c r="B34" s="62">
        <v>0.24</v>
      </c>
      <c r="C34" s="63"/>
      <c r="D34" s="63"/>
      <c r="E34" s="63"/>
      <c r="F34" s="64"/>
      <c r="G34" s="60"/>
    </row>
    <row r="35" spans="1:7">
      <c r="A35" s="61"/>
      <c r="B35" s="63"/>
      <c r="C35" s="63"/>
      <c r="D35" s="63"/>
      <c r="E35" s="63"/>
      <c r="F35" s="64"/>
      <c r="G35" s="60"/>
    </row>
    <row r="36" spans="1:7">
      <c r="A36" s="61" t="s">
        <v>0</v>
      </c>
      <c r="B36" s="63">
        <v>0</v>
      </c>
      <c r="C36" s="63">
        <v>1</v>
      </c>
      <c r="D36" s="63">
        <v>2</v>
      </c>
      <c r="E36" s="63"/>
      <c r="F36" s="64"/>
      <c r="G36" s="60"/>
    </row>
    <row r="37" spans="1:7">
      <c r="A37" s="65" t="s">
        <v>2</v>
      </c>
      <c r="B37" s="66">
        <v>-6000</v>
      </c>
      <c r="C37" s="66">
        <v>6000</v>
      </c>
      <c r="D37" s="66">
        <v>6000</v>
      </c>
      <c r="E37" s="63"/>
      <c r="F37" s="64"/>
      <c r="G37" s="60"/>
    </row>
    <row r="38" spans="1:7">
      <c r="A38" s="65" t="s">
        <v>3</v>
      </c>
      <c r="B38" s="67">
        <f>1/(1+$B$34)^B36</f>
        <v>1</v>
      </c>
      <c r="C38" s="67">
        <f>1/(1+$B$34)^C36</f>
        <v>0.80645161290322587</v>
      </c>
      <c r="D38" s="67">
        <f>1/(1+$B$34)^D36</f>
        <v>0.65036420395421435</v>
      </c>
      <c r="E38" s="63"/>
      <c r="F38" s="64"/>
      <c r="G38" s="60"/>
    </row>
    <row r="39" spans="1:7">
      <c r="A39" s="65" t="s">
        <v>4</v>
      </c>
      <c r="B39" s="66">
        <f>B37*B38</f>
        <v>-6000</v>
      </c>
      <c r="C39" s="66">
        <f t="shared" ref="C39" si="6">C37*C38</f>
        <v>4838.7096774193551</v>
      </c>
      <c r="D39" s="66">
        <f t="shared" ref="D39" si="7">D37*D38</f>
        <v>3902.1852237252861</v>
      </c>
      <c r="E39" s="63"/>
      <c r="F39" s="64"/>
      <c r="G39" s="60"/>
    </row>
    <row r="40" spans="1:7">
      <c r="A40" s="65"/>
      <c r="B40" s="66"/>
      <c r="C40" s="66"/>
      <c r="D40" s="66"/>
      <c r="E40" s="63"/>
      <c r="F40" s="64"/>
      <c r="G40" s="60"/>
    </row>
    <row r="41" spans="1:7" ht="15.75" thickBot="1">
      <c r="A41" s="68" t="s">
        <v>12</v>
      </c>
      <c r="B41" s="69">
        <f>SUM(B39:D39)</f>
        <v>2740.8949011446412</v>
      </c>
      <c r="C41" s="69"/>
      <c r="D41" s="69"/>
      <c r="E41" s="70"/>
      <c r="F41" s="71"/>
      <c r="G41" s="60"/>
    </row>
    <row r="42" spans="1:7" ht="15.75" thickTop="1">
      <c r="A42" s="60"/>
      <c r="B42" s="60"/>
      <c r="C42" s="60"/>
      <c r="D42" s="60"/>
      <c r="E42" s="60"/>
      <c r="F42" s="60"/>
      <c r="G42" s="60"/>
    </row>
    <row r="43" spans="1:7">
      <c r="A43" s="56" t="s">
        <v>14</v>
      </c>
      <c r="B43" s="60"/>
      <c r="C43" s="60"/>
      <c r="D43" s="60"/>
      <c r="E43" s="60"/>
      <c r="F43" s="60"/>
      <c r="G43" s="6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topLeftCell="A14" workbookViewId="0">
      <selection activeCell="E30" sqref="E30"/>
    </sheetView>
  </sheetViews>
  <sheetFormatPr defaultRowHeight="15"/>
  <cols>
    <col min="1" max="1" width="14.5703125" bestFit="1" customWidth="1"/>
    <col min="2" max="2" width="14" style="1" customWidth="1"/>
    <col min="3" max="3" width="13.5703125" bestFit="1" customWidth="1"/>
    <col min="4" max="4" width="34.5703125" customWidth="1"/>
    <col min="6" max="6" width="14.5703125" bestFit="1" customWidth="1"/>
    <col min="7" max="7" width="14.5703125" style="1" customWidth="1"/>
    <col min="8" max="8" width="13.5703125" bestFit="1" customWidth="1"/>
    <col min="9" max="9" width="28.140625" customWidth="1"/>
  </cols>
  <sheetData>
    <row r="1" spans="1:9" ht="15.75" thickTop="1">
      <c r="A1" s="2" t="s">
        <v>5</v>
      </c>
      <c r="B1" s="18"/>
      <c r="C1" s="3" t="s">
        <v>15</v>
      </c>
      <c r="D1" s="4"/>
      <c r="F1" s="2" t="s">
        <v>6</v>
      </c>
      <c r="G1" s="18"/>
      <c r="H1" s="3" t="s">
        <v>15</v>
      </c>
      <c r="I1" s="4"/>
    </row>
    <row r="2" spans="1:9">
      <c r="A2" s="5"/>
      <c r="B2" s="9"/>
      <c r="C2" s="8"/>
      <c r="D2" s="7"/>
      <c r="F2" s="5"/>
      <c r="G2" s="9"/>
      <c r="H2" s="8"/>
      <c r="I2" s="7"/>
    </row>
    <row r="3" spans="1:9" ht="30">
      <c r="A3" s="5" t="s">
        <v>18</v>
      </c>
      <c r="B3" s="19" t="s">
        <v>17</v>
      </c>
      <c r="C3" s="20" t="s">
        <v>16</v>
      </c>
      <c r="D3" s="7"/>
      <c r="F3" s="5" t="s">
        <v>18</v>
      </c>
      <c r="G3" s="19" t="s">
        <v>17</v>
      </c>
      <c r="H3" s="20" t="s">
        <v>16</v>
      </c>
      <c r="I3" s="7"/>
    </row>
    <row r="4" spans="1:9">
      <c r="A4" s="5">
        <v>0</v>
      </c>
      <c r="B4" s="26">
        <v>-265000</v>
      </c>
      <c r="C4" s="27">
        <f>B4</f>
        <v>-265000</v>
      </c>
      <c r="D4" s="7"/>
      <c r="F4" s="5">
        <v>0</v>
      </c>
      <c r="G4" s="26">
        <v>-100000</v>
      </c>
      <c r="H4" s="27">
        <f>G4</f>
        <v>-100000</v>
      </c>
      <c r="I4" s="7"/>
    </row>
    <row r="5" spans="1:9">
      <c r="A5" s="5">
        <v>1</v>
      </c>
      <c r="B5" s="26">
        <v>83120</v>
      </c>
      <c r="C5" s="27">
        <f>C4+B5</f>
        <v>-181880</v>
      </c>
      <c r="D5" s="7"/>
      <c r="F5" s="5">
        <v>1</v>
      </c>
      <c r="G5" s="26">
        <v>10000</v>
      </c>
      <c r="H5" s="27">
        <f>H4+G5</f>
        <v>-90000</v>
      </c>
      <c r="I5" s="7"/>
    </row>
    <row r="6" spans="1:9">
      <c r="A6" s="5">
        <v>2</v>
      </c>
      <c r="B6" s="26">
        <v>90900</v>
      </c>
      <c r="C6" s="27">
        <f t="shared" ref="C6:C7" si="0">C5+B6</f>
        <v>-90980</v>
      </c>
      <c r="D6" s="7"/>
      <c r="F6" s="5">
        <v>2</v>
      </c>
      <c r="G6" s="26">
        <v>22000</v>
      </c>
      <c r="H6" s="27">
        <f t="shared" ref="H6:H9" si="1">H5+G6</f>
        <v>-68000</v>
      </c>
      <c r="I6" s="7"/>
    </row>
    <row r="7" spans="1:9">
      <c r="A7" s="5">
        <v>3</v>
      </c>
      <c r="B7" s="26">
        <v>131200</v>
      </c>
      <c r="C7" s="27">
        <f t="shared" si="0"/>
        <v>40220</v>
      </c>
      <c r="D7" s="7"/>
      <c r="F7" s="5">
        <v>3</v>
      </c>
      <c r="G7" s="26">
        <v>33000</v>
      </c>
      <c r="H7" s="27">
        <f t="shared" si="1"/>
        <v>-35000</v>
      </c>
      <c r="I7" s="7"/>
    </row>
    <row r="8" spans="1:9">
      <c r="A8" s="5">
        <v>4</v>
      </c>
      <c r="B8" s="9"/>
      <c r="C8" s="8"/>
      <c r="D8" s="7"/>
      <c r="F8" s="5">
        <v>4</v>
      </c>
      <c r="G8" s="26">
        <v>40000</v>
      </c>
      <c r="H8" s="27">
        <f t="shared" si="1"/>
        <v>5000</v>
      </c>
      <c r="I8" s="7"/>
    </row>
    <row r="9" spans="1:9">
      <c r="A9" s="5">
        <v>5</v>
      </c>
      <c r="B9" s="9"/>
      <c r="C9" s="8"/>
      <c r="D9" s="7"/>
      <c r="F9" s="5">
        <v>5</v>
      </c>
      <c r="G9" s="26">
        <v>2000</v>
      </c>
      <c r="H9" s="27">
        <f t="shared" si="1"/>
        <v>7000</v>
      </c>
      <c r="I9" s="7"/>
    </row>
    <row r="10" spans="1:9">
      <c r="A10" s="5">
        <v>6</v>
      </c>
      <c r="B10" s="9"/>
      <c r="C10" s="8"/>
      <c r="D10" s="7"/>
      <c r="F10" s="5">
        <v>6</v>
      </c>
      <c r="G10" s="9"/>
      <c r="H10" s="8"/>
      <c r="I10" s="7"/>
    </row>
    <row r="11" spans="1:9">
      <c r="A11" s="5" t="s">
        <v>19</v>
      </c>
      <c r="B11" s="9" t="s">
        <v>20</v>
      </c>
      <c r="C11" s="10"/>
      <c r="D11" s="72" t="s">
        <v>23</v>
      </c>
      <c r="F11" s="5" t="s">
        <v>19</v>
      </c>
      <c r="G11" s="9" t="s">
        <v>21</v>
      </c>
      <c r="H11" s="10"/>
      <c r="I11" s="72" t="s">
        <v>22</v>
      </c>
    </row>
    <row r="12" spans="1:9">
      <c r="A12" s="73" t="s">
        <v>91</v>
      </c>
      <c r="B12" s="9"/>
      <c r="C12" s="10"/>
      <c r="D12" s="72"/>
      <c r="F12" s="73" t="s">
        <v>90</v>
      </c>
      <c r="G12" s="9"/>
      <c r="H12" s="10"/>
      <c r="I12" s="72"/>
    </row>
    <row r="13" spans="1:9">
      <c r="A13" s="73" t="s">
        <v>92</v>
      </c>
      <c r="B13" s="9"/>
      <c r="C13" s="10"/>
      <c r="D13" s="72"/>
      <c r="F13" s="5" t="s">
        <v>87</v>
      </c>
      <c r="G13" s="9"/>
      <c r="H13" s="10"/>
      <c r="I13" s="72"/>
    </row>
    <row r="14" spans="1:9">
      <c r="A14" s="73"/>
      <c r="B14" s="9"/>
      <c r="C14" s="10"/>
      <c r="D14" s="72"/>
      <c r="F14" s="5"/>
      <c r="G14" s="9"/>
      <c r="H14" s="10"/>
      <c r="I14" s="72"/>
    </row>
    <row r="15" spans="1:9" ht="15.75" thickBot="1">
      <c r="A15" s="74"/>
      <c r="B15" s="12"/>
      <c r="C15" s="17"/>
      <c r="D15" s="21"/>
      <c r="F15" s="11"/>
      <c r="G15" s="12"/>
      <c r="H15" s="17"/>
      <c r="I15" s="21"/>
    </row>
    <row r="16" spans="1:9" ht="15.75" thickTop="1">
      <c r="A16" s="22"/>
      <c r="B16" s="23"/>
      <c r="C16" s="24"/>
      <c r="D16" s="25"/>
      <c r="F16" s="22"/>
      <c r="G16" s="23"/>
      <c r="H16" s="24"/>
      <c r="I16" s="25"/>
    </row>
    <row r="17" spans="1:9" ht="15.75" thickBot="1"/>
    <row r="18" spans="1:9" ht="15.75" thickTop="1">
      <c r="A18" s="2" t="s">
        <v>9</v>
      </c>
      <c r="B18" s="18"/>
      <c r="C18" s="3" t="s">
        <v>15</v>
      </c>
      <c r="D18" s="4"/>
      <c r="F18" s="57" t="s">
        <v>11</v>
      </c>
      <c r="G18" s="75"/>
      <c r="H18" s="58" t="s">
        <v>15</v>
      </c>
      <c r="I18" s="59"/>
    </row>
    <row r="19" spans="1:9">
      <c r="A19" s="5"/>
      <c r="B19" s="9"/>
      <c r="C19" s="8"/>
      <c r="D19" s="7"/>
      <c r="F19" s="61"/>
      <c r="G19" s="67"/>
      <c r="H19" s="63"/>
      <c r="I19" s="64"/>
    </row>
    <row r="20" spans="1:9" ht="30">
      <c r="A20" s="5" t="s">
        <v>18</v>
      </c>
      <c r="B20" s="19" t="s">
        <v>17</v>
      </c>
      <c r="C20" s="20" t="s">
        <v>16</v>
      </c>
      <c r="D20" s="7"/>
      <c r="F20" s="61" t="s">
        <v>18</v>
      </c>
      <c r="G20" s="76" t="s">
        <v>17</v>
      </c>
      <c r="H20" s="77" t="s">
        <v>16</v>
      </c>
      <c r="I20" s="64"/>
    </row>
    <row r="21" spans="1:9">
      <c r="A21" s="5">
        <v>0</v>
      </c>
      <c r="B21" s="26">
        <v>-73000</v>
      </c>
      <c r="C21" s="27">
        <f>B21</f>
        <v>-73000</v>
      </c>
      <c r="D21" s="7"/>
      <c r="F21" s="61">
        <v>0</v>
      </c>
      <c r="G21" s="66">
        <v>-6000</v>
      </c>
      <c r="H21" s="78">
        <f>G21</f>
        <v>-6000</v>
      </c>
      <c r="I21" s="64"/>
    </row>
    <row r="22" spans="1:9">
      <c r="A22" s="5">
        <v>1</v>
      </c>
      <c r="B22" s="26">
        <v>0</v>
      </c>
      <c r="C22" s="27">
        <f>C21+B22</f>
        <v>-73000</v>
      </c>
      <c r="D22" s="7"/>
      <c r="F22" s="61">
        <v>1</v>
      </c>
      <c r="G22" s="66">
        <v>6000</v>
      </c>
      <c r="H22" s="78">
        <f>H21+G22</f>
        <v>0</v>
      </c>
      <c r="I22" s="64"/>
    </row>
    <row r="23" spans="1:9">
      <c r="A23" s="5">
        <v>2</v>
      </c>
      <c r="B23" s="26">
        <v>0</v>
      </c>
      <c r="C23" s="27">
        <f t="shared" ref="C23:C31" si="2">C22+B23</f>
        <v>-73000</v>
      </c>
      <c r="D23" s="7"/>
      <c r="F23" s="61">
        <v>2</v>
      </c>
      <c r="G23" s="66">
        <v>6000</v>
      </c>
      <c r="H23" s="78">
        <f t="shared" ref="H23" si="3">H22+G23</f>
        <v>6000</v>
      </c>
      <c r="I23" s="64"/>
    </row>
    <row r="24" spans="1:9">
      <c r="A24" s="5">
        <v>3</v>
      </c>
      <c r="B24" s="26">
        <v>0</v>
      </c>
      <c r="C24" s="27">
        <f t="shared" si="2"/>
        <v>-73000</v>
      </c>
      <c r="D24" s="7"/>
      <c r="F24" s="61" t="s">
        <v>19</v>
      </c>
      <c r="G24" s="67">
        <v>1</v>
      </c>
      <c r="H24" s="79"/>
      <c r="I24" s="80" t="s">
        <v>26</v>
      </c>
    </row>
    <row r="25" spans="1:9">
      <c r="A25" s="5">
        <v>4</v>
      </c>
      <c r="B25" s="26">
        <v>24000</v>
      </c>
      <c r="C25" s="27">
        <f t="shared" si="2"/>
        <v>-49000</v>
      </c>
      <c r="D25" s="7"/>
      <c r="F25" s="61" t="s">
        <v>88</v>
      </c>
      <c r="G25" s="67"/>
      <c r="H25" s="63"/>
      <c r="I25" s="64"/>
    </row>
    <row r="26" spans="1:9">
      <c r="A26" s="5">
        <v>5</v>
      </c>
      <c r="B26" s="26">
        <v>22000</v>
      </c>
      <c r="C26" s="27">
        <f t="shared" si="2"/>
        <v>-27000</v>
      </c>
      <c r="D26" s="7"/>
      <c r="F26" s="61" t="s">
        <v>93</v>
      </c>
      <c r="G26" s="67"/>
      <c r="H26" s="63"/>
      <c r="I26" s="64"/>
    </row>
    <row r="27" spans="1:9">
      <c r="A27" s="5">
        <v>6</v>
      </c>
      <c r="B27" s="26">
        <v>38000</v>
      </c>
      <c r="C27" s="27">
        <f t="shared" si="2"/>
        <v>11000</v>
      </c>
      <c r="D27" s="7"/>
      <c r="F27" s="61"/>
      <c r="G27" s="67"/>
      <c r="H27" s="63"/>
      <c r="I27" s="64"/>
    </row>
    <row r="28" spans="1:9" ht="15.75" thickBot="1">
      <c r="A28" s="5">
        <v>7</v>
      </c>
      <c r="B28" s="26">
        <v>54000</v>
      </c>
      <c r="C28" s="27">
        <f t="shared" si="2"/>
        <v>65000</v>
      </c>
      <c r="D28" s="7"/>
      <c r="F28" s="81"/>
      <c r="G28" s="82"/>
      <c r="H28" s="70"/>
      <c r="I28" s="71"/>
    </row>
    <row r="29" spans="1:9" ht="15.75" thickTop="1">
      <c r="A29" s="5">
        <v>8</v>
      </c>
      <c r="B29" s="26">
        <v>125000</v>
      </c>
      <c r="C29" s="27">
        <f t="shared" si="2"/>
        <v>190000</v>
      </c>
      <c r="D29" s="7"/>
    </row>
    <row r="30" spans="1:9">
      <c r="A30" s="5">
        <v>9</v>
      </c>
      <c r="B30" s="26">
        <v>160000</v>
      </c>
      <c r="C30" s="27">
        <f t="shared" si="2"/>
        <v>350000</v>
      </c>
      <c r="D30" s="7"/>
    </row>
    <row r="31" spans="1:9">
      <c r="A31" s="5">
        <v>10</v>
      </c>
      <c r="B31" s="26">
        <v>225000</v>
      </c>
      <c r="C31" s="27">
        <f t="shared" si="2"/>
        <v>575000</v>
      </c>
      <c r="D31" s="7"/>
    </row>
    <row r="32" spans="1:9">
      <c r="A32" s="5" t="s">
        <v>19</v>
      </c>
      <c r="B32" s="9" t="s">
        <v>24</v>
      </c>
      <c r="C32" s="10"/>
      <c r="D32" s="72" t="s">
        <v>25</v>
      </c>
    </row>
    <row r="33" spans="1:4">
      <c r="A33" s="5" t="s">
        <v>89</v>
      </c>
      <c r="B33" s="9"/>
      <c r="C33" s="10"/>
      <c r="D33" s="72"/>
    </row>
    <row r="34" spans="1:4" ht="15.75" thickBot="1">
      <c r="A34" s="11" t="s">
        <v>86</v>
      </c>
      <c r="B34" s="12"/>
      <c r="C34" s="17"/>
      <c r="D34" s="21"/>
    </row>
    <row r="35" spans="1:4" ht="15.75" thickTop="1">
      <c r="A35" s="22"/>
      <c r="B35" s="23"/>
      <c r="C35" s="24"/>
      <c r="D35" s="25"/>
    </row>
    <row r="36" spans="1:4">
      <c r="A36" s="5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topLeftCell="C1" workbookViewId="0">
      <selection activeCell="N6" sqref="N6"/>
    </sheetView>
  </sheetViews>
  <sheetFormatPr defaultRowHeight="15"/>
  <cols>
    <col min="1" max="1" width="26.28515625" customWidth="1"/>
    <col min="2" max="2" width="13.140625" style="1" customWidth="1"/>
    <col min="3" max="3" width="17.28515625" style="1" customWidth="1"/>
    <col min="4" max="4" width="13.140625" style="1" bestFit="1" customWidth="1"/>
    <col min="5" max="5" width="13.7109375" bestFit="1" customWidth="1"/>
    <col min="8" max="8" width="25.28515625" bestFit="1" customWidth="1"/>
    <col min="9" max="9" width="14.28515625" style="1" customWidth="1"/>
    <col min="10" max="10" width="16.7109375" style="1" customWidth="1"/>
    <col min="11" max="11" width="17.140625" style="1" customWidth="1"/>
    <col min="12" max="12" width="13.5703125" bestFit="1" customWidth="1"/>
    <col min="13" max="13" width="17.42578125" bestFit="1" customWidth="1"/>
  </cols>
  <sheetData>
    <row r="1" spans="1:13" ht="15.75" thickBot="1"/>
    <row r="2" spans="1:13" ht="15.75" thickTop="1">
      <c r="A2" s="2" t="s">
        <v>5</v>
      </c>
      <c r="B2" s="3" t="s">
        <v>29</v>
      </c>
      <c r="C2" s="18"/>
      <c r="D2" s="18"/>
      <c r="E2" s="3"/>
      <c r="F2" s="4"/>
      <c r="H2" s="2" t="s">
        <v>6</v>
      </c>
      <c r="I2" s="18"/>
      <c r="J2" s="18"/>
      <c r="K2" s="18"/>
      <c r="L2" s="3" t="s">
        <v>15</v>
      </c>
      <c r="M2" s="4"/>
    </row>
    <row r="3" spans="1:13">
      <c r="A3" s="5"/>
      <c r="B3" s="9"/>
      <c r="C3" s="9"/>
      <c r="D3" s="9"/>
      <c r="E3" s="8"/>
      <c r="F3" s="7"/>
      <c r="H3" s="5"/>
      <c r="I3" s="9"/>
      <c r="J3" s="9"/>
      <c r="K3" s="9"/>
      <c r="L3" s="8"/>
      <c r="M3" s="7"/>
    </row>
    <row r="4" spans="1:13" ht="45">
      <c r="A4" s="5" t="s">
        <v>28</v>
      </c>
      <c r="B4" s="19" t="s">
        <v>17</v>
      </c>
      <c r="C4" s="19" t="s">
        <v>30</v>
      </c>
      <c r="D4" s="19" t="s">
        <v>31</v>
      </c>
      <c r="E4" s="20" t="s">
        <v>32</v>
      </c>
      <c r="F4" s="7"/>
      <c r="H4" s="5" t="s">
        <v>18</v>
      </c>
      <c r="I4" s="19" t="s">
        <v>17</v>
      </c>
      <c r="J4" s="19" t="s">
        <v>30</v>
      </c>
      <c r="K4" s="19" t="s">
        <v>31</v>
      </c>
      <c r="L4" s="20" t="s">
        <v>16</v>
      </c>
      <c r="M4" s="7"/>
    </row>
    <row r="5" spans="1:13">
      <c r="A5" s="5">
        <v>0</v>
      </c>
      <c r="B5" s="26">
        <v>-265000</v>
      </c>
      <c r="C5" s="9">
        <f>1/(1+3.5%)^A5</f>
        <v>1</v>
      </c>
      <c r="D5" s="26">
        <f>C5*B5</f>
        <v>-265000</v>
      </c>
      <c r="E5" s="27">
        <f>B5</f>
        <v>-265000</v>
      </c>
      <c r="F5" s="7"/>
      <c r="H5" s="5">
        <v>0</v>
      </c>
      <c r="I5" s="26">
        <v>-100000</v>
      </c>
      <c r="J5" s="9">
        <f>1/(1+3.5%)^H5</f>
        <v>1</v>
      </c>
      <c r="K5" s="26">
        <f>J5*I5</f>
        <v>-100000</v>
      </c>
      <c r="L5" s="27">
        <f>K5</f>
        <v>-100000</v>
      </c>
      <c r="M5" s="7"/>
    </row>
    <row r="6" spans="1:13">
      <c r="A6" s="5">
        <v>1</v>
      </c>
      <c r="B6" s="26">
        <v>83120</v>
      </c>
      <c r="C6" s="9">
        <f>1/(1+3.5%)^A6</f>
        <v>0.96618357487922713</v>
      </c>
      <c r="D6" s="26">
        <f t="shared" ref="D6:D8" si="0">C6*B6</f>
        <v>80309.178743961354</v>
      </c>
      <c r="E6" s="27">
        <f>D5+D6</f>
        <v>-184690.82125603865</v>
      </c>
      <c r="F6" s="7"/>
      <c r="H6" s="5">
        <v>1</v>
      </c>
      <c r="I6" s="26">
        <v>10000</v>
      </c>
      <c r="J6" s="9">
        <f>1/(1+3.5%)^H6</f>
        <v>0.96618357487922713</v>
      </c>
      <c r="K6" s="26">
        <f t="shared" ref="K6:K9" si="1">J6*I6</f>
        <v>9661.8357487922713</v>
      </c>
      <c r="L6" s="27">
        <f>L5+K6</f>
        <v>-90338.164251207723</v>
      </c>
      <c r="M6" s="7"/>
    </row>
    <row r="7" spans="1:13">
      <c r="A7" s="5">
        <v>2</v>
      </c>
      <c r="B7" s="26">
        <v>90900</v>
      </c>
      <c r="C7" s="9">
        <f>1/(1+3.5%)^A7</f>
        <v>0.93351070036640305</v>
      </c>
      <c r="D7" s="26">
        <f t="shared" si="0"/>
        <v>84856.122663306043</v>
      </c>
      <c r="E7" s="27">
        <f>E6+B7</f>
        <v>-93790.821256038646</v>
      </c>
      <c r="F7" s="7"/>
      <c r="H7" s="5">
        <v>2</v>
      </c>
      <c r="I7" s="26">
        <v>22000</v>
      </c>
      <c r="J7" s="9">
        <f>1/(1+3.5%)^H7</f>
        <v>0.93351070036640305</v>
      </c>
      <c r="K7" s="26">
        <f t="shared" si="1"/>
        <v>20537.235408060867</v>
      </c>
      <c r="L7" s="27">
        <f t="shared" ref="L7:L10" si="2">L6+K7</f>
        <v>-69800.928843146859</v>
      </c>
      <c r="M7" s="7"/>
    </row>
    <row r="8" spans="1:13">
      <c r="A8" s="5">
        <v>3</v>
      </c>
      <c r="B8" s="26">
        <v>131200</v>
      </c>
      <c r="C8" s="9">
        <f>1/(1+3.5%)^A8</f>
        <v>0.90194270566802237</v>
      </c>
      <c r="D8" s="26">
        <f t="shared" si="0"/>
        <v>118334.88298364454</v>
      </c>
      <c r="E8" s="27">
        <f t="shared" ref="E8" si="3">E7+B8</f>
        <v>37409.178743961354</v>
      </c>
      <c r="F8" s="7"/>
      <c r="H8" s="5">
        <v>3</v>
      </c>
      <c r="I8" s="26">
        <v>33000</v>
      </c>
      <c r="J8" s="9">
        <f t="shared" ref="J8:J10" si="4">1/(1+3.5%)^H8</f>
        <v>0.90194270566802237</v>
      </c>
      <c r="K8" s="26">
        <f t="shared" si="1"/>
        <v>29764.109287044739</v>
      </c>
      <c r="L8" s="27">
        <f t="shared" si="2"/>
        <v>-40036.81955610212</v>
      </c>
      <c r="M8" s="7"/>
    </row>
    <row r="9" spans="1:13">
      <c r="A9" s="5">
        <v>4</v>
      </c>
      <c r="B9" s="9"/>
      <c r="C9" s="9"/>
      <c r="D9" s="9"/>
      <c r="E9" s="8"/>
      <c r="F9" s="7"/>
      <c r="H9" s="5">
        <v>4</v>
      </c>
      <c r="I9" s="26">
        <v>40000</v>
      </c>
      <c r="J9" s="9">
        <f t="shared" si="4"/>
        <v>0.87144222769857238</v>
      </c>
      <c r="K9" s="26">
        <f t="shared" si="1"/>
        <v>34857.689107942897</v>
      </c>
      <c r="L9" s="27">
        <f t="shared" si="2"/>
        <v>-5179.1304481592233</v>
      </c>
      <c r="M9" s="7"/>
    </row>
    <row r="10" spans="1:13">
      <c r="A10" s="5">
        <v>5</v>
      </c>
      <c r="B10" s="9"/>
      <c r="C10" s="9"/>
      <c r="D10" s="9"/>
      <c r="E10" s="8"/>
      <c r="F10" s="7"/>
      <c r="H10" s="5">
        <v>5</v>
      </c>
      <c r="I10" s="26">
        <v>2000</v>
      </c>
      <c r="J10" s="9">
        <f t="shared" si="4"/>
        <v>0.84197316685852419</v>
      </c>
      <c r="K10" s="26">
        <f>J10*I10</f>
        <v>1683.9463337170484</v>
      </c>
      <c r="L10" s="27">
        <f t="shared" si="2"/>
        <v>-3495.1841144421751</v>
      </c>
      <c r="M10" s="7"/>
    </row>
    <row r="11" spans="1:13">
      <c r="A11" s="5">
        <v>6</v>
      </c>
      <c r="B11" s="9"/>
      <c r="C11" s="9"/>
      <c r="D11" s="9"/>
      <c r="E11" s="8"/>
      <c r="F11" s="7"/>
      <c r="H11" s="5">
        <v>6</v>
      </c>
      <c r="I11" s="9"/>
      <c r="J11" s="9"/>
      <c r="K11" s="9"/>
      <c r="L11" s="8"/>
      <c r="M11" s="7"/>
    </row>
    <row r="12" spans="1:13" ht="15.75" thickBot="1">
      <c r="A12" s="81" t="s">
        <v>40</v>
      </c>
      <c r="B12" s="12" t="s">
        <v>33</v>
      </c>
      <c r="C12" s="12"/>
      <c r="D12" s="12"/>
      <c r="E12" s="17"/>
      <c r="F12" s="84" t="s">
        <v>34</v>
      </c>
      <c r="H12" s="81" t="s">
        <v>40</v>
      </c>
      <c r="I12" s="12">
        <v>5</v>
      </c>
      <c r="J12" s="12"/>
      <c r="K12" s="12"/>
      <c r="L12" s="17"/>
      <c r="M12" s="84" t="s">
        <v>35</v>
      </c>
    </row>
    <row r="13" spans="1:13" ht="15.75" thickTop="1">
      <c r="A13" s="22"/>
      <c r="B13" s="23"/>
      <c r="C13" s="23"/>
      <c r="D13" s="23"/>
      <c r="E13" s="24"/>
      <c r="F13" s="25"/>
      <c r="H13" s="22"/>
      <c r="I13" s="23"/>
      <c r="J13" s="23"/>
      <c r="K13" s="23"/>
      <c r="L13" s="24"/>
      <c r="M13" s="25"/>
    </row>
    <row r="14" spans="1:13">
      <c r="A14" s="22"/>
      <c r="B14" s="23"/>
      <c r="C14" s="23"/>
      <c r="D14" s="23"/>
      <c r="E14" s="24"/>
      <c r="F14" s="25"/>
      <c r="H14" s="22"/>
      <c r="I14" s="23"/>
      <c r="J14" s="23"/>
      <c r="K14" s="23"/>
      <c r="L14" s="24"/>
      <c r="M14" s="25"/>
    </row>
    <row r="16" spans="1:13" ht="15.75" thickBot="1"/>
    <row r="17" spans="1:13" ht="15.75" thickTop="1">
      <c r="A17" s="2" t="s">
        <v>9</v>
      </c>
      <c r="B17" s="18"/>
      <c r="C17" s="18"/>
      <c r="D17" s="18"/>
      <c r="E17" s="3" t="s">
        <v>15</v>
      </c>
      <c r="F17" s="4"/>
      <c r="H17" s="57" t="s">
        <v>11</v>
      </c>
      <c r="I17" s="75"/>
      <c r="J17" s="75"/>
      <c r="K17" s="75"/>
      <c r="L17" s="58" t="s">
        <v>15</v>
      </c>
      <c r="M17" s="59"/>
    </row>
    <row r="18" spans="1:13">
      <c r="A18" s="5"/>
      <c r="B18" s="9"/>
      <c r="C18" s="9"/>
      <c r="D18" s="9"/>
      <c r="E18" s="8"/>
      <c r="F18" s="7"/>
      <c r="H18" s="61"/>
      <c r="I18" s="67"/>
      <c r="J18" s="67"/>
      <c r="K18" s="67"/>
      <c r="L18" s="63"/>
      <c r="M18" s="64"/>
    </row>
    <row r="19" spans="1:13" ht="45">
      <c r="A19" s="5" t="s">
        <v>18</v>
      </c>
      <c r="B19" s="19" t="s">
        <v>17</v>
      </c>
      <c r="C19" s="19" t="s">
        <v>30</v>
      </c>
      <c r="D19" s="19" t="s">
        <v>31</v>
      </c>
      <c r="E19" s="20" t="s">
        <v>16</v>
      </c>
      <c r="F19" s="7"/>
      <c r="H19" s="61" t="s">
        <v>18</v>
      </c>
      <c r="I19" s="76" t="s">
        <v>17</v>
      </c>
      <c r="J19" s="76" t="s">
        <v>30</v>
      </c>
      <c r="K19" s="76" t="s">
        <v>31</v>
      </c>
      <c r="L19" s="77" t="s">
        <v>16</v>
      </c>
      <c r="M19" s="64"/>
    </row>
    <row r="20" spans="1:13">
      <c r="A20" s="5">
        <v>0</v>
      </c>
      <c r="B20" s="26">
        <v>-73000</v>
      </c>
      <c r="C20" s="9">
        <f>1/(1+3.5%)^A20</f>
        <v>1</v>
      </c>
      <c r="D20" s="26">
        <f>B20*C20</f>
        <v>-73000</v>
      </c>
      <c r="E20" s="27">
        <f>D20</f>
        <v>-73000</v>
      </c>
      <c r="F20" s="7"/>
      <c r="H20" s="61">
        <v>0</v>
      </c>
      <c r="I20" s="66">
        <v>-6000</v>
      </c>
      <c r="J20" s="67">
        <f>1/(1+3.5%)^H20</f>
        <v>1</v>
      </c>
      <c r="K20" s="66">
        <f>I20*J20</f>
        <v>-6000</v>
      </c>
      <c r="L20" s="78">
        <f>K20</f>
        <v>-6000</v>
      </c>
      <c r="M20" s="64"/>
    </row>
    <row r="21" spans="1:13">
      <c r="A21" s="5">
        <v>1</v>
      </c>
      <c r="B21" s="26">
        <v>0</v>
      </c>
      <c r="C21" s="9">
        <f t="shared" ref="C21:C30" si="5">1/(1+3.5%)^A21</f>
        <v>0.96618357487922713</v>
      </c>
      <c r="D21" s="26">
        <f t="shared" ref="D21:D30" si="6">B21*C21</f>
        <v>0</v>
      </c>
      <c r="E21" s="27">
        <f>E20+D21</f>
        <v>-73000</v>
      </c>
      <c r="F21" s="7"/>
      <c r="H21" s="61">
        <v>1</v>
      </c>
      <c r="I21" s="66">
        <v>6000</v>
      </c>
      <c r="J21" s="67">
        <f t="shared" ref="J21:J22" si="7">1/(1+3.5%)^H21</f>
        <v>0.96618357487922713</v>
      </c>
      <c r="K21" s="66">
        <f t="shared" ref="K21:K22" si="8">I21*J21</f>
        <v>5797.1014492753629</v>
      </c>
      <c r="L21" s="78">
        <f>L20+K21</f>
        <v>-202.89855072463706</v>
      </c>
      <c r="M21" s="64"/>
    </row>
    <row r="22" spans="1:13">
      <c r="A22" s="5">
        <v>2</v>
      </c>
      <c r="B22" s="26">
        <v>0</v>
      </c>
      <c r="C22" s="9">
        <f t="shared" si="5"/>
        <v>0.93351070036640305</v>
      </c>
      <c r="D22" s="26">
        <f t="shared" si="6"/>
        <v>0</v>
      </c>
      <c r="E22" s="27">
        <f>E21+D22</f>
        <v>-73000</v>
      </c>
      <c r="F22" s="7"/>
      <c r="H22" s="61">
        <v>2</v>
      </c>
      <c r="I22" s="66">
        <v>6000</v>
      </c>
      <c r="J22" s="67">
        <f t="shared" si="7"/>
        <v>0.93351070036640305</v>
      </c>
      <c r="K22" s="66">
        <f t="shared" si="8"/>
        <v>5601.0642021984186</v>
      </c>
      <c r="L22" s="78">
        <f>L21+K22</f>
        <v>5398.1656514737815</v>
      </c>
      <c r="M22" s="64"/>
    </row>
    <row r="23" spans="1:13" ht="15.75" thickBot="1">
      <c r="A23" s="5">
        <v>3</v>
      </c>
      <c r="B23" s="26">
        <v>0</v>
      </c>
      <c r="C23" s="9">
        <f t="shared" si="5"/>
        <v>0.90194270566802237</v>
      </c>
      <c r="D23" s="26">
        <f t="shared" si="6"/>
        <v>0</v>
      </c>
      <c r="E23" s="27">
        <f>E22+D23</f>
        <v>-73000</v>
      </c>
      <c r="F23" s="7"/>
      <c r="H23" s="81" t="s">
        <v>40</v>
      </c>
      <c r="I23" s="82" t="s">
        <v>38</v>
      </c>
      <c r="J23" s="82"/>
      <c r="K23" s="82"/>
      <c r="L23" s="83"/>
      <c r="M23" s="84" t="s">
        <v>39</v>
      </c>
    </row>
    <row r="24" spans="1:13" ht="15.75" thickTop="1">
      <c r="A24" s="5">
        <v>4</v>
      </c>
      <c r="B24" s="26">
        <v>24000</v>
      </c>
      <c r="C24" s="9">
        <f>1/(1+3.5%)^A24</f>
        <v>0.87144222769857238</v>
      </c>
      <c r="D24" s="26">
        <f t="shared" si="6"/>
        <v>20914.613464765738</v>
      </c>
      <c r="E24" s="27">
        <f>E23+D24</f>
        <v>-52085.386535234262</v>
      </c>
      <c r="F24" s="7"/>
    </row>
    <row r="25" spans="1:13">
      <c r="A25" s="5">
        <v>5</v>
      </c>
      <c r="B25" s="26">
        <v>22000</v>
      </c>
      <c r="C25" s="9">
        <f t="shared" si="5"/>
        <v>0.84197316685852419</v>
      </c>
      <c r="D25" s="26">
        <f t="shared" si="6"/>
        <v>18523.409670887533</v>
      </c>
      <c r="E25" s="27">
        <f t="shared" ref="E25:E30" si="9">E24+D25</f>
        <v>-33561.976864346725</v>
      </c>
      <c r="F25" s="7"/>
    </row>
    <row r="26" spans="1:13">
      <c r="A26" s="5">
        <v>6</v>
      </c>
      <c r="B26" s="26">
        <v>38000</v>
      </c>
      <c r="C26" s="9">
        <f t="shared" si="5"/>
        <v>0.81350064430775282</v>
      </c>
      <c r="D26" s="26">
        <f t="shared" si="6"/>
        <v>30913.024483694608</v>
      </c>
      <c r="E26" s="27">
        <f t="shared" si="9"/>
        <v>-2648.9523806521174</v>
      </c>
      <c r="F26" s="7"/>
    </row>
    <row r="27" spans="1:13">
      <c r="A27" s="5">
        <v>7</v>
      </c>
      <c r="B27" s="26">
        <v>54000</v>
      </c>
      <c r="C27" s="9">
        <f t="shared" si="5"/>
        <v>0.78599096068381913</v>
      </c>
      <c r="D27" s="26">
        <f t="shared" si="6"/>
        <v>42443.511876926234</v>
      </c>
      <c r="E27" s="27">
        <f t="shared" si="9"/>
        <v>39794.559496274116</v>
      </c>
      <c r="F27" s="7"/>
    </row>
    <row r="28" spans="1:13">
      <c r="A28" s="5">
        <v>8</v>
      </c>
      <c r="B28" s="26">
        <v>125000</v>
      </c>
      <c r="C28" s="9">
        <f t="shared" si="5"/>
        <v>0.75941155621625056</v>
      </c>
      <c r="D28" s="26">
        <f t="shared" si="6"/>
        <v>94926.444527031315</v>
      </c>
      <c r="E28" s="27">
        <f t="shared" si="9"/>
        <v>134721.00402330543</v>
      </c>
      <c r="F28" s="7"/>
    </row>
    <row r="29" spans="1:13">
      <c r="A29" s="5">
        <v>9</v>
      </c>
      <c r="B29" s="26">
        <v>160000</v>
      </c>
      <c r="C29" s="9">
        <f t="shared" si="5"/>
        <v>0.73373097218961414</v>
      </c>
      <c r="D29" s="26">
        <f t="shared" si="6"/>
        <v>117396.95555033826</v>
      </c>
      <c r="E29" s="27">
        <f t="shared" si="9"/>
        <v>252117.95957364369</v>
      </c>
      <c r="F29" s="7"/>
    </row>
    <row r="30" spans="1:13">
      <c r="A30" s="5">
        <v>10</v>
      </c>
      <c r="B30" s="26">
        <v>225000</v>
      </c>
      <c r="C30" s="9">
        <f t="shared" si="5"/>
        <v>0.70891881370977217</v>
      </c>
      <c r="D30" s="26">
        <f t="shared" si="6"/>
        <v>159506.73308469873</v>
      </c>
      <c r="E30" s="27">
        <f t="shared" si="9"/>
        <v>411624.69265834242</v>
      </c>
      <c r="F30" s="7"/>
    </row>
    <row r="31" spans="1:13" ht="15.75" thickBot="1">
      <c r="A31" s="81" t="s">
        <v>40</v>
      </c>
      <c r="B31" s="12" t="s">
        <v>36</v>
      </c>
      <c r="C31" s="12"/>
      <c r="D31" s="12"/>
      <c r="E31" s="17"/>
      <c r="F31" s="21" t="s">
        <v>37</v>
      </c>
    </row>
    <row r="32" spans="1:13" ht="15.75" thickTop="1"/>
    <row r="33" spans="1:1">
      <c r="A33" s="56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G77"/>
  <sheetViews>
    <sheetView workbookViewId="0">
      <selection activeCell="G9" sqref="G9"/>
    </sheetView>
  </sheetViews>
  <sheetFormatPr defaultRowHeight="15"/>
  <cols>
    <col min="3" max="3" width="25" bestFit="1" customWidth="1"/>
    <col min="4" max="4" width="64.140625" bestFit="1" customWidth="1"/>
    <col min="5" max="5" width="12.28515625" style="1" bestFit="1" customWidth="1"/>
  </cols>
  <sheetData>
    <row r="3" spans="1:7">
      <c r="B3" s="34"/>
      <c r="C3" s="38" t="s">
        <v>43</v>
      </c>
      <c r="D3" s="35" t="s">
        <v>41</v>
      </c>
    </row>
    <row r="4" spans="1:7">
      <c r="B4" s="34"/>
      <c r="C4" s="36"/>
      <c r="D4" s="36" t="s">
        <v>42</v>
      </c>
    </row>
    <row r="7" spans="1:7">
      <c r="C7" s="36" t="s">
        <v>44</v>
      </c>
      <c r="D7" s="39" t="s">
        <v>46</v>
      </c>
    </row>
    <row r="8" spans="1:7">
      <c r="D8" s="38" t="s">
        <v>45</v>
      </c>
    </row>
    <row r="11" spans="1:7">
      <c r="C11" s="34" t="s">
        <v>47</v>
      </c>
      <c r="D11" s="40" t="s">
        <v>48</v>
      </c>
    </row>
    <row r="12" spans="1:7">
      <c r="C12" s="34"/>
      <c r="D12" s="34" t="s">
        <v>49</v>
      </c>
    </row>
    <row r="14" spans="1:7" ht="15.75" thickBot="1"/>
    <row r="15" spans="1:7" ht="15.75" thickTop="1">
      <c r="A15" s="2" t="s">
        <v>50</v>
      </c>
      <c r="B15" s="3"/>
      <c r="C15" s="3"/>
      <c r="D15" s="3"/>
      <c r="E15" s="18"/>
      <c r="F15" s="3"/>
      <c r="G15" s="4"/>
    </row>
    <row r="16" spans="1:7">
      <c r="A16" s="5"/>
      <c r="B16" s="8"/>
      <c r="C16" s="36" t="s">
        <v>66</v>
      </c>
      <c r="D16" s="54" t="s">
        <v>51</v>
      </c>
      <c r="E16" s="26">
        <f>265000+70000/2</f>
        <v>300000</v>
      </c>
      <c r="F16" s="8"/>
      <c r="G16" s="7"/>
    </row>
    <row r="17" spans="1:7">
      <c r="A17" s="5"/>
      <c r="B17" s="8"/>
      <c r="C17" s="8"/>
      <c r="D17" s="55"/>
      <c r="E17" s="26"/>
      <c r="F17" s="8"/>
      <c r="G17" s="7"/>
    </row>
    <row r="18" spans="1:7">
      <c r="A18" s="5"/>
      <c r="B18" s="8"/>
      <c r="C18" s="8"/>
      <c r="D18" s="27"/>
      <c r="E18" s="26"/>
      <c r="F18" s="8"/>
      <c r="G18" s="7"/>
    </row>
    <row r="19" spans="1:7">
      <c r="A19" s="5"/>
      <c r="B19" s="8"/>
      <c r="C19" s="8"/>
      <c r="D19" s="27"/>
      <c r="E19" s="26"/>
      <c r="F19" s="8"/>
      <c r="G19" s="7"/>
    </row>
    <row r="20" spans="1:7">
      <c r="A20" s="5"/>
      <c r="B20" s="8"/>
      <c r="C20" s="44" t="s">
        <v>47</v>
      </c>
      <c r="D20" s="54" t="s">
        <v>52</v>
      </c>
      <c r="E20" s="26">
        <f>13720+3100+30125/3</f>
        <v>26861.666666666664</v>
      </c>
      <c r="F20" s="8"/>
      <c r="G20" s="7"/>
    </row>
    <row r="21" spans="1:7">
      <c r="A21" s="5"/>
      <c r="B21" s="8"/>
      <c r="C21" s="8"/>
      <c r="D21" s="43">
        <v>3</v>
      </c>
      <c r="E21" s="9"/>
      <c r="F21" s="8"/>
      <c r="G21" s="7"/>
    </row>
    <row r="22" spans="1:7">
      <c r="A22" s="5"/>
      <c r="B22" s="8"/>
      <c r="C22" s="8"/>
      <c r="D22" s="8"/>
      <c r="E22" s="9"/>
      <c r="F22" s="8"/>
      <c r="G22" s="7"/>
    </row>
    <row r="23" spans="1:7">
      <c r="A23" s="5"/>
      <c r="B23" s="8"/>
      <c r="C23" s="8"/>
      <c r="D23" s="8"/>
      <c r="E23" s="9"/>
      <c r="F23" s="8"/>
      <c r="G23" s="7"/>
    </row>
    <row r="24" spans="1:7">
      <c r="A24" s="5"/>
      <c r="B24" s="8"/>
      <c r="C24" s="41" t="s">
        <v>53</v>
      </c>
      <c r="D24" s="45" t="s">
        <v>67</v>
      </c>
      <c r="E24" s="46">
        <f>E20/E16</f>
        <v>8.9538888888888876E-2</v>
      </c>
      <c r="F24" s="8"/>
      <c r="G24" s="7"/>
    </row>
    <row r="25" spans="1:7">
      <c r="A25" s="5"/>
      <c r="B25" s="8"/>
      <c r="C25" s="8"/>
      <c r="D25" s="8"/>
      <c r="E25" s="9"/>
      <c r="F25" s="8"/>
      <c r="G25" s="7"/>
    </row>
    <row r="26" spans="1:7">
      <c r="A26" s="5"/>
      <c r="B26" s="8"/>
      <c r="C26" s="44" t="s">
        <v>54</v>
      </c>
      <c r="D26" s="8"/>
      <c r="E26" s="47">
        <v>0.25</v>
      </c>
      <c r="F26" s="8"/>
      <c r="G26" s="7"/>
    </row>
    <row r="27" spans="1:7">
      <c r="A27" s="5"/>
      <c r="B27" s="8"/>
      <c r="C27" s="8"/>
      <c r="D27" s="8"/>
      <c r="E27" s="9"/>
      <c r="F27" s="8"/>
      <c r="G27" s="7"/>
    </row>
    <row r="28" spans="1:7" ht="15.75" thickBot="1">
      <c r="A28" s="11"/>
      <c r="B28" s="13"/>
      <c r="C28" s="13" t="s">
        <v>74</v>
      </c>
      <c r="D28" s="13"/>
      <c r="E28" s="12"/>
      <c r="F28" s="13"/>
      <c r="G28" s="14"/>
    </row>
    <row r="29" spans="1:7" ht="15.75" thickTop="1"/>
    <row r="30" spans="1:7" ht="15.75" thickBot="1"/>
    <row r="31" spans="1:7" ht="15.75" thickTop="1">
      <c r="A31" s="2" t="s">
        <v>55</v>
      </c>
      <c r="B31" s="3"/>
      <c r="C31" s="3"/>
      <c r="D31" s="3"/>
      <c r="E31" s="18"/>
      <c r="F31" s="3"/>
      <c r="G31" s="4"/>
    </row>
    <row r="32" spans="1:7">
      <c r="A32" s="5"/>
      <c r="B32" s="8"/>
      <c r="C32" s="36" t="s">
        <v>66</v>
      </c>
      <c r="D32" s="42" t="s">
        <v>56</v>
      </c>
      <c r="E32" s="26">
        <f>81500</f>
        <v>81500</v>
      </c>
      <c r="F32" s="8"/>
      <c r="G32" s="7"/>
    </row>
    <row r="33" spans="1:7">
      <c r="A33" s="5"/>
      <c r="B33" s="8"/>
      <c r="C33" s="8"/>
      <c r="D33" s="43">
        <v>2</v>
      </c>
      <c r="E33" s="26"/>
      <c r="F33" s="8"/>
      <c r="G33" s="7"/>
    </row>
    <row r="34" spans="1:7">
      <c r="A34" s="5"/>
      <c r="B34" s="8"/>
      <c r="C34" s="8"/>
      <c r="D34" s="8"/>
      <c r="E34" s="26"/>
      <c r="F34" s="8"/>
      <c r="G34" s="7"/>
    </row>
    <row r="35" spans="1:7">
      <c r="A35" s="5"/>
      <c r="B35" s="8"/>
      <c r="C35" s="8"/>
      <c r="D35" s="8"/>
      <c r="E35" s="26"/>
      <c r="F35" s="8"/>
      <c r="G35" s="7"/>
    </row>
    <row r="36" spans="1:7">
      <c r="A36" s="5"/>
      <c r="B36" s="8"/>
      <c r="C36" s="44" t="s">
        <v>47</v>
      </c>
      <c r="D36" s="42" t="s">
        <v>57</v>
      </c>
      <c r="E36" s="26">
        <v>28000</v>
      </c>
      <c r="F36" s="8"/>
      <c r="G36" s="7"/>
    </row>
    <row r="37" spans="1:7">
      <c r="A37" s="5"/>
      <c r="B37" s="8"/>
      <c r="C37" s="8"/>
      <c r="D37" s="43">
        <v>5</v>
      </c>
      <c r="E37" s="9"/>
      <c r="F37" s="8"/>
      <c r="G37" s="7"/>
    </row>
    <row r="38" spans="1:7">
      <c r="A38" s="5"/>
      <c r="B38" s="8"/>
      <c r="C38" s="8"/>
      <c r="D38" s="8"/>
      <c r="E38" s="9"/>
      <c r="F38" s="8"/>
      <c r="G38" s="7"/>
    </row>
    <row r="39" spans="1:7">
      <c r="A39" s="5"/>
      <c r="B39" s="8"/>
      <c r="C39" s="8"/>
      <c r="D39" s="8"/>
      <c r="E39" s="9"/>
      <c r="F39" s="8"/>
      <c r="G39" s="7"/>
    </row>
    <row r="40" spans="1:7">
      <c r="A40" s="5"/>
      <c r="B40" s="8"/>
      <c r="C40" s="41" t="s">
        <v>58</v>
      </c>
      <c r="D40" s="45" t="s">
        <v>68</v>
      </c>
      <c r="E40" s="46">
        <v>0.34360000000000002</v>
      </c>
      <c r="F40" s="8"/>
      <c r="G40" s="7"/>
    </row>
    <row r="41" spans="1:7">
      <c r="A41" s="5"/>
      <c r="B41" s="8"/>
      <c r="C41" s="8"/>
      <c r="D41" s="8"/>
      <c r="E41" s="9"/>
      <c r="F41" s="8"/>
      <c r="G41" s="7"/>
    </row>
    <row r="42" spans="1:7">
      <c r="A42" s="5"/>
      <c r="B42" s="8"/>
      <c r="C42" s="44" t="s">
        <v>54</v>
      </c>
      <c r="D42" s="8"/>
      <c r="E42" s="47">
        <v>0.25</v>
      </c>
      <c r="F42" s="8"/>
      <c r="G42" s="7"/>
    </row>
    <row r="43" spans="1:7">
      <c r="A43" s="5"/>
      <c r="B43" s="8"/>
      <c r="C43" s="8"/>
      <c r="D43" s="8"/>
      <c r="E43" s="9"/>
      <c r="F43" s="8"/>
      <c r="G43" s="7"/>
    </row>
    <row r="44" spans="1:7" ht="15.75" thickBot="1">
      <c r="A44" s="11"/>
      <c r="B44" s="13"/>
      <c r="C44" s="13" t="s">
        <v>73</v>
      </c>
      <c r="D44" s="13"/>
      <c r="E44" s="12"/>
      <c r="F44" s="13"/>
      <c r="G44" s="14"/>
    </row>
    <row r="45" spans="1:7" ht="15.75" thickTop="1"/>
    <row r="46" spans="1:7" ht="15.75" thickBot="1"/>
    <row r="47" spans="1:7" ht="15.75" thickTop="1">
      <c r="A47" s="2" t="s">
        <v>59</v>
      </c>
      <c r="B47" s="3"/>
      <c r="C47" s="3"/>
      <c r="D47" s="3"/>
      <c r="E47" s="18"/>
      <c r="F47" s="3"/>
      <c r="G47" s="4"/>
    </row>
    <row r="48" spans="1:7">
      <c r="A48" s="5"/>
      <c r="B48" s="8"/>
      <c r="C48" s="36" t="s">
        <v>66</v>
      </c>
      <c r="D48" s="48" t="s">
        <v>63</v>
      </c>
      <c r="E48" s="26">
        <v>219000</v>
      </c>
      <c r="F48" s="8"/>
      <c r="G48" s="7"/>
    </row>
    <row r="49" spans="1:7">
      <c r="A49" s="5"/>
      <c r="B49" s="8"/>
      <c r="C49" s="8"/>
      <c r="D49" s="43">
        <v>2</v>
      </c>
      <c r="E49" s="26"/>
      <c r="F49" s="8"/>
      <c r="G49" s="7"/>
    </row>
    <row r="50" spans="1:7">
      <c r="A50" s="5"/>
      <c r="B50" s="8"/>
      <c r="C50" s="8"/>
      <c r="D50" s="8"/>
      <c r="E50" s="26"/>
      <c r="F50" s="8"/>
      <c r="G50" s="7"/>
    </row>
    <row r="51" spans="1:7">
      <c r="A51" s="5"/>
      <c r="B51" s="8"/>
      <c r="C51" s="8"/>
      <c r="D51" s="8"/>
      <c r="E51" s="26"/>
      <c r="F51" s="8"/>
      <c r="G51" s="7"/>
    </row>
    <row r="52" spans="1:7">
      <c r="A52" s="5"/>
      <c r="B52" s="8"/>
      <c r="C52" s="44" t="s">
        <v>47</v>
      </c>
      <c r="D52" s="48" t="s">
        <v>60</v>
      </c>
      <c r="E52" s="26">
        <v>155800</v>
      </c>
      <c r="F52" s="8"/>
      <c r="G52" s="7"/>
    </row>
    <row r="53" spans="1:7">
      <c r="A53" s="5"/>
      <c r="B53" s="8"/>
      <c r="C53" s="8"/>
      <c r="D53" s="43">
        <v>10</v>
      </c>
      <c r="E53" s="9"/>
      <c r="F53" s="8"/>
      <c r="G53" s="7"/>
    </row>
    <row r="54" spans="1:7">
      <c r="A54" s="5"/>
      <c r="B54" s="8"/>
      <c r="C54" s="8"/>
      <c r="D54" s="8"/>
      <c r="E54" s="9"/>
      <c r="F54" s="8"/>
      <c r="G54" s="7"/>
    </row>
    <row r="55" spans="1:7">
      <c r="A55" s="5"/>
      <c r="B55" s="8"/>
      <c r="C55" s="8"/>
      <c r="D55" s="8"/>
      <c r="E55" s="9"/>
      <c r="F55" s="8"/>
      <c r="G55" s="7"/>
    </row>
    <row r="56" spans="1:7">
      <c r="A56" s="5"/>
      <c r="B56" s="8"/>
      <c r="C56" s="41" t="s">
        <v>61</v>
      </c>
      <c r="D56" s="45" t="s">
        <v>71</v>
      </c>
      <c r="E56" s="46">
        <v>0.71140000000000003</v>
      </c>
      <c r="F56" s="8"/>
      <c r="G56" s="7"/>
    </row>
    <row r="57" spans="1:7">
      <c r="A57" s="5"/>
      <c r="B57" s="8"/>
      <c r="C57" s="8"/>
      <c r="D57" s="8"/>
      <c r="F57" s="8"/>
      <c r="G57" s="7"/>
    </row>
    <row r="58" spans="1:7">
      <c r="A58" s="5"/>
      <c r="B58" s="8"/>
      <c r="C58" s="44" t="s">
        <v>54</v>
      </c>
      <c r="D58" s="8"/>
      <c r="E58" s="47">
        <v>0.25</v>
      </c>
      <c r="F58" s="8"/>
      <c r="G58" s="7"/>
    </row>
    <row r="59" spans="1:7">
      <c r="A59" s="5"/>
      <c r="B59" s="8"/>
      <c r="C59" s="8"/>
      <c r="D59" s="8"/>
      <c r="E59" s="9"/>
      <c r="F59" s="8"/>
      <c r="G59" s="7"/>
    </row>
    <row r="60" spans="1:7" ht="15.75" thickBot="1">
      <c r="A60" s="11"/>
      <c r="B60" s="13"/>
      <c r="C60" s="13" t="s">
        <v>72</v>
      </c>
      <c r="D60" s="13"/>
      <c r="E60" s="12"/>
      <c r="F60" s="13"/>
      <c r="G60" s="14"/>
    </row>
    <row r="61" spans="1:7" ht="15.75" thickTop="1"/>
    <row r="62" spans="1:7" ht="15.75" thickBot="1"/>
    <row r="63" spans="1:7" ht="15.75" thickTop="1">
      <c r="A63" s="2" t="s">
        <v>62</v>
      </c>
      <c r="B63" s="3"/>
      <c r="C63" s="3"/>
      <c r="D63" s="3"/>
      <c r="E63" s="18"/>
      <c r="F63" s="3"/>
      <c r="G63" s="4"/>
    </row>
    <row r="64" spans="1:7">
      <c r="A64" s="5"/>
      <c r="B64" s="8"/>
      <c r="C64" s="36" t="s">
        <v>66</v>
      </c>
      <c r="D64" s="48" t="s">
        <v>64</v>
      </c>
      <c r="E64" s="26">
        <v>11500</v>
      </c>
      <c r="F64" s="8"/>
      <c r="G64" s="7"/>
    </row>
    <row r="65" spans="1:7">
      <c r="A65" s="5"/>
      <c r="B65" s="8"/>
      <c r="C65" s="8"/>
      <c r="D65" s="43">
        <v>2</v>
      </c>
      <c r="E65" s="26"/>
      <c r="F65" s="8"/>
      <c r="G65" s="7"/>
    </row>
    <row r="66" spans="1:7">
      <c r="A66" s="5"/>
      <c r="B66" s="8"/>
      <c r="C66" s="8"/>
      <c r="D66" s="8"/>
      <c r="E66" s="26"/>
      <c r="F66" s="8"/>
      <c r="G66" s="7"/>
    </row>
    <row r="67" spans="1:7">
      <c r="A67" s="5"/>
      <c r="B67" s="8"/>
      <c r="C67" s="8"/>
      <c r="D67" s="8"/>
      <c r="E67" s="26"/>
      <c r="F67" s="8"/>
      <c r="G67" s="7"/>
    </row>
    <row r="68" spans="1:7">
      <c r="A68" s="5"/>
      <c r="B68" s="8"/>
      <c r="C68" s="44" t="s">
        <v>47</v>
      </c>
      <c r="D68" s="48" t="s">
        <v>65</v>
      </c>
      <c r="E68" s="26">
        <v>3550</v>
      </c>
      <c r="F68" s="8"/>
      <c r="G68" s="7"/>
    </row>
    <row r="69" spans="1:7">
      <c r="A69" s="5"/>
      <c r="B69" s="8"/>
      <c r="C69" s="8"/>
      <c r="D69" s="43">
        <v>2</v>
      </c>
      <c r="E69" s="9"/>
      <c r="F69" s="8"/>
      <c r="G69" s="7"/>
    </row>
    <row r="70" spans="1:7">
      <c r="A70" s="5"/>
      <c r="B70" s="8"/>
      <c r="C70" s="8"/>
      <c r="D70" s="8"/>
      <c r="E70" s="9"/>
      <c r="F70" s="8"/>
      <c r="G70" s="7"/>
    </row>
    <row r="71" spans="1:7">
      <c r="A71" s="5"/>
      <c r="B71" s="8"/>
      <c r="C71" s="8"/>
      <c r="D71" s="8"/>
      <c r="E71" s="9"/>
      <c r="F71" s="8"/>
      <c r="G71" s="7"/>
    </row>
    <row r="72" spans="1:7">
      <c r="A72" s="5"/>
      <c r="B72" s="8"/>
      <c r="C72" s="41" t="s">
        <v>61</v>
      </c>
      <c r="D72" s="45" t="s">
        <v>69</v>
      </c>
      <c r="E72" s="46">
        <f>E68/E64</f>
        <v>0.30869565217391304</v>
      </c>
      <c r="F72" s="8"/>
      <c r="G72" s="7"/>
    </row>
    <row r="73" spans="1:7">
      <c r="A73" s="5"/>
      <c r="B73" s="8"/>
      <c r="C73" s="8"/>
      <c r="D73" s="8"/>
      <c r="F73" s="8"/>
      <c r="G73" s="7"/>
    </row>
    <row r="74" spans="1:7">
      <c r="A74" s="5"/>
      <c r="B74" s="8"/>
      <c r="C74" s="44" t="s">
        <v>54</v>
      </c>
      <c r="D74" s="8"/>
      <c r="E74" s="47">
        <v>0.45</v>
      </c>
      <c r="F74" s="8"/>
      <c r="G74" s="7"/>
    </row>
    <row r="75" spans="1:7">
      <c r="A75" s="5"/>
      <c r="B75" s="8"/>
      <c r="C75" s="8"/>
      <c r="D75" s="8"/>
      <c r="E75" s="9"/>
      <c r="F75" s="8"/>
      <c r="G75" s="7"/>
    </row>
    <row r="76" spans="1:7" ht="15.75" thickBot="1">
      <c r="A76" s="11"/>
      <c r="B76" s="13"/>
      <c r="C76" s="13" t="s">
        <v>70</v>
      </c>
      <c r="D76" s="13"/>
      <c r="E76" s="12"/>
      <c r="F76" s="13"/>
      <c r="G76" s="14"/>
    </row>
    <row r="77" spans="1:7" ht="15.75" thickTop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F14" sqref="F14"/>
    </sheetView>
  </sheetViews>
  <sheetFormatPr defaultRowHeight="15"/>
  <cols>
    <col min="1" max="1" width="25.5703125" customWidth="1"/>
    <col min="2" max="2" width="13.140625" customWidth="1"/>
    <col min="3" max="3" width="13.42578125" customWidth="1"/>
    <col min="4" max="4" width="15" customWidth="1"/>
  </cols>
  <sheetData>
    <row r="1" spans="1:4">
      <c r="A1" s="49" t="s">
        <v>75</v>
      </c>
      <c r="B1" s="49"/>
    </row>
    <row r="3" spans="1:4">
      <c r="A3" s="33" t="s">
        <v>82</v>
      </c>
      <c r="B3" s="50" t="s">
        <v>83</v>
      </c>
    </row>
    <row r="4" spans="1:4">
      <c r="A4" s="37"/>
      <c r="B4" t="s">
        <v>78</v>
      </c>
    </row>
    <row r="7" spans="1:4" ht="15.75" thickBot="1"/>
    <row r="8" spans="1:4" ht="30.75" thickTop="1">
      <c r="A8" s="2" t="s">
        <v>76</v>
      </c>
      <c r="B8" s="3" t="s">
        <v>77</v>
      </c>
      <c r="C8" s="51" t="s">
        <v>78</v>
      </c>
      <c r="D8" s="52" t="s">
        <v>75</v>
      </c>
    </row>
    <row r="9" spans="1:4">
      <c r="A9" s="5" t="s">
        <v>13</v>
      </c>
      <c r="B9" s="26">
        <v>-24935.22</v>
      </c>
      <c r="C9" s="26">
        <v>-265000</v>
      </c>
      <c r="D9" s="53">
        <f>1+(B9/C9)</f>
        <v>1.0940951698113208</v>
      </c>
    </row>
    <row r="10" spans="1:4">
      <c r="A10" s="5" t="s">
        <v>79</v>
      </c>
      <c r="B10" s="26">
        <v>-17189.8</v>
      </c>
      <c r="C10" s="26">
        <v>-100000</v>
      </c>
      <c r="D10" s="53">
        <f>1+(B10/C10)</f>
        <v>1.1718980000000001</v>
      </c>
    </row>
    <row r="11" spans="1:4">
      <c r="A11" s="5" t="s">
        <v>80</v>
      </c>
      <c r="B11" s="26">
        <v>474997.04</v>
      </c>
      <c r="C11" s="26">
        <v>-73000</v>
      </c>
      <c r="D11" s="53">
        <f t="shared" ref="D11" si="0">1+(B11/C11)</f>
        <v>-5.506808767123287</v>
      </c>
    </row>
    <row r="12" spans="1:4">
      <c r="A12" s="5" t="s">
        <v>81</v>
      </c>
      <c r="B12" s="26">
        <v>2740.89</v>
      </c>
      <c r="C12" s="26">
        <v>-6000</v>
      </c>
      <c r="D12" s="53">
        <f>1+(B12/C12)</f>
        <v>0.54318500000000003</v>
      </c>
    </row>
    <row r="13" spans="1:4" ht="15.75" thickBot="1">
      <c r="A13" s="11"/>
      <c r="B13" s="13"/>
      <c r="C13" s="13"/>
      <c r="D13" s="14"/>
    </row>
    <row r="14" spans="1:4" ht="15.75" thickTop="1"/>
    <row r="16" spans="1:4">
      <c r="A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NBV</vt:lpstr>
      <vt:lpstr>PAYBACK RULE</vt:lpstr>
      <vt:lpstr>DISCOUNTED PAYBACK RULE</vt:lpstr>
      <vt:lpstr>AVERANGE ACCOUNTING RETURN</vt:lpstr>
      <vt:lpstr>Profitabilty index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ADHIAMBO</cp:lastModifiedBy>
  <dcterms:created xsi:type="dcterms:W3CDTF">2020-04-11T20:34:01Z</dcterms:created>
  <dcterms:modified xsi:type="dcterms:W3CDTF">2020-04-12T17:22:38Z</dcterms:modified>
</cp:coreProperties>
</file>